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gsd-my.sharepoint.com/personal/mzawolski_ugsd_onmicrosoft_com/Documents/Ludność/"/>
    </mc:Choice>
  </mc:AlternateContent>
  <xr:revisionPtr revIDLastSave="374" documentId="11_E6F9773C887AFCF382332F01DEC291797071A165" xr6:coauthVersionLast="47" xr6:coauthVersionMax="47" xr10:uidLastSave="{EC3B7561-4DA8-47BB-8B71-3AF6FEB97218}"/>
  <bookViews>
    <workbookView xWindow="-120" yWindow="-120" windowWidth="29040" windowHeight="176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5" i="1" l="1"/>
  <c r="U35" i="1"/>
  <c r="V28" i="1"/>
  <c r="V29" i="1"/>
  <c r="V30" i="1"/>
  <c r="V31" i="1"/>
  <c r="V32" i="1"/>
  <c r="V33" i="1"/>
  <c r="V34" i="1"/>
  <c r="V27" i="1"/>
  <c r="T35" i="1"/>
  <c r="T28" i="1"/>
  <c r="T29" i="1"/>
  <c r="T30" i="1"/>
  <c r="T31" i="1"/>
  <c r="T32" i="1"/>
  <c r="T33" i="1"/>
  <c r="T34" i="1"/>
  <c r="T27" i="1"/>
  <c r="S35" i="1"/>
  <c r="R34" i="1"/>
  <c r="R33" i="1"/>
  <c r="R32" i="1"/>
  <c r="R31" i="1"/>
  <c r="R30" i="1"/>
  <c r="R29" i="1"/>
  <c r="R28" i="1"/>
  <c r="R27" i="1"/>
  <c r="Q28" i="1"/>
  <c r="Q35" i="1" s="1"/>
  <c r="Q29" i="1"/>
  <c r="Q30" i="1"/>
  <c r="Q31" i="1"/>
  <c r="Q32" i="1"/>
  <c r="Q33" i="1"/>
  <c r="Q34" i="1"/>
  <c r="Q27" i="1"/>
  <c r="P35" i="1"/>
  <c r="B11" i="1"/>
  <c r="K35" i="1"/>
  <c r="J35" i="1"/>
  <c r="I35" i="1"/>
  <c r="H35" i="1"/>
  <c r="G35" i="1"/>
  <c r="F35" i="1"/>
  <c r="E35" i="1"/>
  <c r="D35" i="1"/>
  <c r="D28" i="1"/>
  <c r="D29" i="1"/>
  <c r="D30" i="1"/>
  <c r="D31" i="1"/>
  <c r="D32" i="1"/>
  <c r="D33" i="1"/>
  <c r="D34" i="1"/>
  <c r="D27" i="1"/>
  <c r="C35" i="1"/>
  <c r="B35" i="1"/>
  <c r="AQ23" i="1"/>
  <c r="AP23" i="1"/>
  <c r="AO23" i="1"/>
  <c r="AN23" i="1"/>
  <c r="AM23" i="1"/>
  <c r="AM16" i="1"/>
  <c r="AM17" i="1"/>
  <c r="AM18" i="1"/>
  <c r="AM19" i="1"/>
  <c r="AM20" i="1"/>
  <c r="AM21" i="1"/>
  <c r="AM22" i="1"/>
  <c r="AM15" i="1"/>
  <c r="AL23" i="1"/>
  <c r="AK23" i="1"/>
  <c r="AJ23" i="1"/>
  <c r="AI23" i="1"/>
  <c r="AH23" i="1"/>
  <c r="AG23" i="1"/>
  <c r="AF23" i="1"/>
  <c r="AF16" i="1"/>
  <c r="AF17" i="1"/>
  <c r="AF18" i="1"/>
  <c r="AF19" i="1"/>
  <c r="AF20" i="1"/>
  <c r="AF21" i="1"/>
  <c r="AF22" i="1"/>
  <c r="AF15" i="1"/>
  <c r="AE23" i="1"/>
  <c r="AD23" i="1"/>
  <c r="AC23" i="1"/>
  <c r="AB23" i="1"/>
  <c r="AA23" i="1"/>
  <c r="Z23" i="1"/>
  <c r="Y23" i="1"/>
  <c r="Y16" i="1"/>
  <c r="Y17" i="1"/>
  <c r="Y18" i="1"/>
  <c r="Y19" i="1"/>
  <c r="Y20" i="1"/>
  <c r="Y21" i="1"/>
  <c r="Y22" i="1"/>
  <c r="Y15" i="1"/>
  <c r="X23" i="1"/>
  <c r="W23" i="1"/>
  <c r="V23" i="1"/>
  <c r="U23" i="1"/>
  <c r="T23" i="1"/>
  <c r="S23" i="1"/>
  <c r="R23" i="1"/>
  <c r="R16" i="1"/>
  <c r="R17" i="1"/>
  <c r="R18" i="1"/>
  <c r="R19" i="1"/>
  <c r="R20" i="1"/>
  <c r="R21" i="1"/>
  <c r="R22" i="1"/>
  <c r="R15" i="1"/>
  <c r="Q23" i="1"/>
  <c r="P23" i="1"/>
  <c r="O23" i="1"/>
  <c r="N23" i="1"/>
  <c r="M23" i="1"/>
  <c r="L23" i="1"/>
  <c r="K16" i="1"/>
  <c r="K17" i="1"/>
  <c r="K23" i="1" s="1"/>
  <c r="K18" i="1"/>
  <c r="K19" i="1"/>
  <c r="K20" i="1"/>
  <c r="K21" i="1"/>
  <c r="K22" i="1"/>
  <c r="K15" i="1"/>
  <c r="J23" i="1"/>
  <c r="I23" i="1"/>
  <c r="H23" i="1"/>
  <c r="G23" i="1"/>
  <c r="F23" i="1"/>
  <c r="E23" i="1"/>
  <c r="AM11" i="1"/>
  <c r="AL11" i="1"/>
  <c r="AK11" i="1"/>
  <c r="AJ11" i="1"/>
  <c r="AI11" i="1"/>
  <c r="AG11" i="1"/>
  <c r="AD11" i="1"/>
  <c r="AB11" i="1"/>
  <c r="X11" i="1"/>
  <c r="W11" i="1"/>
  <c r="T11" i="1"/>
  <c r="S11" i="1"/>
  <c r="Q11" i="1"/>
  <c r="P11" i="1"/>
  <c r="O11" i="1"/>
  <c r="N11" i="1"/>
  <c r="M11" i="1"/>
  <c r="L11" i="1"/>
  <c r="J11" i="1"/>
  <c r="I11" i="1"/>
  <c r="G11" i="1"/>
  <c r="E11" i="1"/>
  <c r="C23" i="1"/>
  <c r="D23" i="1"/>
  <c r="D16" i="1"/>
  <c r="D17" i="1"/>
  <c r="D18" i="1"/>
  <c r="D19" i="1"/>
  <c r="D20" i="1"/>
  <c r="D21" i="1"/>
  <c r="D22" i="1"/>
  <c r="D15" i="1"/>
  <c r="B23" i="1"/>
  <c r="M4" i="1"/>
  <c r="M5" i="1"/>
  <c r="M6" i="1"/>
  <c r="M7" i="1"/>
  <c r="M8" i="1"/>
  <c r="M9" i="1"/>
  <c r="M10" i="1"/>
  <c r="AM35" i="1"/>
  <c r="AF35" i="1"/>
  <c r="Y35" i="1"/>
  <c r="O35" i="1"/>
  <c r="O28" i="1"/>
  <c r="O29" i="1"/>
  <c r="O30" i="1"/>
  <c r="O31" i="1"/>
  <c r="O32" i="1"/>
  <c r="O33" i="1"/>
  <c r="O34" i="1"/>
  <c r="O27" i="1"/>
  <c r="M35" i="1"/>
  <c r="M28" i="1"/>
  <c r="M29" i="1"/>
  <c r="M30" i="1"/>
  <c r="M31" i="1"/>
  <c r="M32" i="1"/>
  <c r="M33" i="1"/>
  <c r="M34" i="1"/>
  <c r="M27" i="1"/>
  <c r="N35" i="1"/>
  <c r="L35" i="1"/>
  <c r="J28" i="1"/>
  <c r="J29" i="1"/>
  <c r="J30" i="1"/>
  <c r="J31" i="1"/>
  <c r="J32" i="1"/>
  <c r="J33" i="1"/>
  <c r="J34" i="1"/>
  <c r="J27" i="1"/>
  <c r="K28" i="1"/>
  <c r="K29" i="1"/>
  <c r="K30" i="1"/>
  <c r="K31" i="1"/>
  <c r="K32" i="1"/>
  <c r="K33" i="1"/>
  <c r="K34" i="1"/>
  <c r="K27" i="1"/>
  <c r="V11" i="1"/>
  <c r="AC11" i="1"/>
  <c r="AA11" i="1"/>
  <c r="AE11" i="1"/>
  <c r="AH11" i="1"/>
  <c r="AQ11" i="1"/>
  <c r="AO11" i="1"/>
  <c r="AN11" i="1"/>
  <c r="AP11" i="1"/>
  <c r="AM4" i="1"/>
  <c r="AM5" i="1"/>
  <c r="AM6" i="1"/>
  <c r="AM7" i="1"/>
  <c r="AM8" i="1"/>
  <c r="AM9" i="1"/>
  <c r="AM10" i="1"/>
  <c r="AM3" i="1"/>
  <c r="AF11" i="1"/>
  <c r="AF4" i="1"/>
  <c r="AF5" i="1"/>
  <c r="AF6" i="1"/>
  <c r="AF7" i="1"/>
  <c r="AF8" i="1"/>
  <c r="AF9" i="1"/>
  <c r="AF10" i="1"/>
  <c r="AF3" i="1"/>
  <c r="Z11" i="1"/>
  <c r="Y4" i="1"/>
  <c r="Y5" i="1"/>
  <c r="Y6" i="1"/>
  <c r="Y7" i="1"/>
  <c r="Y8" i="1"/>
  <c r="Y9" i="1"/>
  <c r="Y10" i="1"/>
  <c r="Y3" i="1"/>
  <c r="Y11" i="1" s="1"/>
  <c r="U11" i="1"/>
  <c r="R4" i="1"/>
  <c r="R5" i="1"/>
  <c r="R6" i="1"/>
  <c r="R7" i="1"/>
  <c r="R8" i="1"/>
  <c r="R9" i="1"/>
  <c r="R10" i="1"/>
  <c r="R3" i="1"/>
  <c r="R11" i="1" s="1"/>
  <c r="K4" i="1"/>
  <c r="K5" i="1"/>
  <c r="K6" i="1"/>
  <c r="K7" i="1"/>
  <c r="K8" i="1"/>
  <c r="K9" i="1"/>
  <c r="K10" i="1"/>
  <c r="K3" i="1"/>
  <c r="K11" i="1" s="1"/>
  <c r="D4" i="1"/>
  <c r="D5" i="1"/>
  <c r="D11" i="1" s="1"/>
  <c r="D6" i="1"/>
  <c r="D7" i="1"/>
  <c r="D8" i="1"/>
  <c r="D9" i="1"/>
  <c r="D10" i="1"/>
  <c r="D3" i="1"/>
  <c r="O3" i="1"/>
  <c r="O4" i="1"/>
  <c r="O5" i="1"/>
  <c r="O6" i="1"/>
  <c r="O7" i="1"/>
  <c r="O8" i="1"/>
  <c r="O9" i="1"/>
  <c r="O10" i="1"/>
  <c r="M3" i="1"/>
  <c r="R35" i="1" l="1"/>
</calcChain>
</file>

<file path=xl/sharedStrings.xml><?xml version="1.0" encoding="utf-8"?>
<sst xmlns="http://schemas.openxmlformats.org/spreadsheetml/2006/main" count="103" uniqueCount="15">
  <si>
    <r>
      <rPr>
        <b/>
        <sz val="8.5"/>
        <rFont val="Arial"/>
        <family val="2"/>
      </rPr>
      <t>Dane na dzień</t>
    </r>
  </si>
  <si>
    <r>
      <rPr>
        <b/>
        <sz val="8.5"/>
        <rFont val="Arial"/>
        <family val="2"/>
      </rPr>
      <t>ludność</t>
    </r>
  </si>
  <si>
    <r>
      <rPr>
        <b/>
        <sz val="8.5"/>
        <rFont val="Arial"/>
        <family val="2"/>
      </rPr>
      <t>%</t>
    </r>
  </si>
  <si>
    <r>
      <rPr>
        <b/>
        <sz val="8.5"/>
        <rFont val="Arial"/>
        <family val="2"/>
      </rPr>
      <t>M</t>
    </r>
  </si>
  <si>
    <r>
      <rPr>
        <b/>
        <sz val="8.5"/>
        <rFont val="Arial"/>
        <family val="2"/>
      </rPr>
      <t>K</t>
    </r>
  </si>
  <si>
    <r>
      <rPr>
        <b/>
        <sz val="8.5"/>
        <rFont val="Arial"/>
        <family val="2"/>
      </rPr>
      <t>Grabiny-Zameczek</t>
    </r>
  </si>
  <si>
    <r>
      <rPr>
        <b/>
        <sz val="8.5"/>
        <rFont val="Arial"/>
        <family val="2"/>
      </rPr>
      <t>Koźliny</t>
    </r>
  </si>
  <si>
    <r>
      <rPr>
        <b/>
        <sz val="8.5"/>
        <rFont val="Arial"/>
        <family val="2"/>
      </rPr>
      <t>Krzywe Koło</t>
    </r>
  </si>
  <si>
    <r>
      <rPr>
        <b/>
        <sz val="8.5"/>
        <rFont val="Arial"/>
        <family val="2"/>
      </rPr>
      <t>Osice</t>
    </r>
  </si>
  <si>
    <r>
      <rPr>
        <b/>
        <sz val="8.5"/>
        <rFont val="Arial"/>
        <family val="2"/>
      </rPr>
      <t>Ostrowite</t>
    </r>
  </si>
  <si>
    <r>
      <rPr>
        <b/>
        <sz val="8.5"/>
        <rFont val="Arial"/>
        <family val="2"/>
      </rPr>
      <t>Steblewo</t>
    </r>
  </si>
  <si>
    <r>
      <rPr>
        <b/>
        <sz val="8.5"/>
        <rFont val="Arial"/>
        <family val="2"/>
      </rPr>
      <t>Suchy Dąb</t>
    </r>
  </si>
  <si>
    <r>
      <rPr>
        <b/>
        <sz val="8.5"/>
        <rFont val="Arial"/>
        <family val="2"/>
      </rPr>
      <t>Wróblewo</t>
    </r>
  </si>
  <si>
    <t>SUMA</t>
  </si>
  <si>
    <t>Ludność Gminy Suchy Dąb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</si>
</sst>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;[Red]\-0"/>
    <numFmt numFmtId="166" formatCode="0_ ;[Red]\-0\ "/>
  </numFmts>
  <fonts count="16" x14ac:knownFonts="1">
    <font>
      <sz val="10"/>
      <color rgb="FF000000"/>
      <name val="Times New Roman"/>
      <charset val="204"/>
    </font>
    <font>
      <b/>
      <sz val="8.5"/>
      <name val="Arial"/>
      <family val="2"/>
      <charset val="238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  <font>
      <sz val="8.5"/>
      <name val="Arial"/>
      <family val="2"/>
      <charset val="238"/>
    </font>
    <font>
      <sz val="8.5"/>
      <color rgb="FF000000"/>
      <name val="Arial"/>
      <family val="2"/>
    </font>
    <font>
      <sz val="8.5"/>
      <color rgb="FFFF0000"/>
      <name val="Arial"/>
      <family val="2"/>
    </font>
    <font>
      <b/>
      <sz val="6.5"/>
      <name val="Arial"/>
      <family val="2"/>
      <charset val="238"/>
    </font>
    <font>
      <b/>
      <sz val="8.5"/>
      <name val="Arial"/>
      <family val="2"/>
    </font>
    <font>
      <sz val="8.5"/>
      <color rgb="FF000000"/>
      <name val="Times New Roman"/>
      <family val="1"/>
      <charset val="238"/>
    </font>
    <font>
      <b/>
      <sz val="8.5"/>
      <name val="Arial"/>
      <family val="2"/>
      <charset val="238"/>
    </font>
    <font>
      <b/>
      <sz val="8.5"/>
      <color rgb="FF000000"/>
      <name val="Arial"/>
      <family val="2"/>
      <charset val="238"/>
    </font>
    <font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8EA9DB"/>
      </patternFill>
    </fill>
    <fill>
      <patternFill patternType="solid">
        <fgColor rgb="FFA9D08E"/>
      </patternFill>
    </fill>
    <fill>
      <patternFill patternType="solid">
        <fgColor rgb="FFF4AF84"/>
      </patternFill>
    </fill>
    <fill>
      <patternFill patternType="solid">
        <fgColor rgb="FFB4C5E7"/>
      </patternFill>
    </fill>
    <fill>
      <patternFill patternType="solid">
        <fgColor rgb="FFD9E0F1"/>
      </patternFill>
    </fill>
    <fill>
      <patternFill patternType="solid">
        <fgColor rgb="FFC5DFB4"/>
      </patternFill>
    </fill>
    <fill>
      <patternFill patternType="solid">
        <fgColor rgb="FFE1EEDA"/>
      </patternFill>
    </fill>
    <fill>
      <patternFill patternType="solid">
        <fgColor rgb="FFF8CAAC"/>
      </patternFill>
    </fill>
    <fill>
      <patternFill patternType="solid">
        <fgColor rgb="FFFBE3D5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165" fontId="6" fillId="7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1" fontId="13" fillId="6" borderId="2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" fontId="13" fillId="9" borderId="2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1" fontId="13" fillId="10" borderId="2" xfId="0" applyNumberFormat="1" applyFont="1" applyFill="1" applyBorder="1" applyAlignment="1">
      <alignment horizontal="center" vertical="center"/>
    </xf>
    <xf numFmtId="1" fontId="13" fillId="11" borderId="2" xfId="0" applyNumberFormat="1" applyFont="1" applyFill="1" applyBorder="1" applyAlignment="1">
      <alignment horizontal="center" vertical="center"/>
    </xf>
    <xf numFmtId="165" fontId="14" fillId="5" borderId="2" xfId="0" applyNumberFormat="1" applyFont="1" applyFill="1" applyBorder="1" applyAlignment="1">
      <alignment horizontal="center" vertical="center"/>
    </xf>
    <xf numFmtId="165" fontId="14" fillId="10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/>
    </xf>
    <xf numFmtId="1" fontId="11" fillId="7" borderId="2" xfId="0" applyNumberFormat="1" applyFont="1" applyFill="1" applyBorder="1" applyAlignment="1">
      <alignment horizontal="center" vertical="center"/>
    </xf>
    <xf numFmtId="1" fontId="11" fillId="9" borderId="2" xfId="0" applyNumberFormat="1" applyFont="1" applyFill="1" applyBorder="1" applyAlignment="1">
      <alignment horizontal="center" vertical="center"/>
    </xf>
    <xf numFmtId="1" fontId="11" fillId="10" borderId="2" xfId="0" applyNumberFormat="1" applyFont="1" applyFill="1" applyBorder="1" applyAlignment="1">
      <alignment horizontal="center" vertical="center"/>
    </xf>
    <xf numFmtId="1" fontId="11" fillId="11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/>
    </xf>
    <xf numFmtId="1" fontId="5" fillId="9" borderId="2" xfId="0" applyNumberFormat="1" applyFont="1" applyFill="1" applyBorder="1" applyAlignment="1">
      <alignment horizontal="center" vertical="center"/>
    </xf>
    <xf numFmtId="165" fontId="6" fillId="9" borderId="2" xfId="0" applyNumberFormat="1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" fontId="5" fillId="10" borderId="2" xfId="0" applyNumberFormat="1" applyFont="1" applyFill="1" applyBorder="1" applyAlignment="1">
      <alignment horizontal="center" vertical="center"/>
    </xf>
    <xf numFmtId="1" fontId="5" fillId="11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/>
    </xf>
    <xf numFmtId="165" fontId="6" fillId="1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1" fontId="13" fillId="8" borderId="2" xfId="0" applyNumberFormat="1" applyFont="1" applyFill="1" applyBorder="1" applyAlignment="1">
      <alignment horizontal="center" vertical="center"/>
    </xf>
    <xf numFmtId="165" fontId="14" fillId="8" borderId="2" xfId="0" applyNumberFormat="1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5" fontId="14" fillId="7" borderId="2" xfId="0" applyNumberFormat="1" applyFont="1" applyFill="1" applyBorder="1" applyAlignment="1">
      <alignment horizontal="center" vertical="center"/>
    </xf>
    <xf numFmtId="165" fontId="14" fillId="9" borderId="2" xfId="0" applyNumberFormat="1" applyFont="1" applyFill="1" applyBorder="1" applyAlignment="1">
      <alignment horizontal="center" vertical="center"/>
    </xf>
    <xf numFmtId="165" fontId="14" fillId="11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165" fontId="14" fillId="6" borderId="2" xfId="0" applyNumberFormat="1" applyFont="1" applyFill="1" applyBorder="1" applyAlignment="1">
      <alignment horizontal="center" vertical="center"/>
    </xf>
    <xf numFmtId="1" fontId="11" fillId="8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/>
    </xf>
    <xf numFmtId="165" fontId="6" fillId="8" borderId="2" xfId="0" applyNumberFormat="1" applyFont="1" applyFill="1" applyBorder="1" applyAlignment="1">
      <alignment horizontal="center" vertical="center"/>
    </xf>
    <xf numFmtId="165" fontId="6" fillId="11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38" fontId="13" fillId="4" borderId="2" xfId="0" applyNumberFormat="1" applyFont="1" applyFill="1" applyBorder="1" applyAlignment="1">
      <alignment horizontal="center" vertical="center"/>
    </xf>
    <xf numFmtId="38" fontId="13" fillId="8" borderId="2" xfId="0" applyNumberFormat="1" applyFont="1" applyFill="1" applyBorder="1" applyAlignment="1">
      <alignment horizontal="center" vertical="center"/>
    </xf>
    <xf numFmtId="38" fontId="13" fillId="9" borderId="2" xfId="0" applyNumberFormat="1" applyFont="1" applyFill="1" applyBorder="1" applyAlignment="1">
      <alignment horizontal="center" vertical="center"/>
    </xf>
    <xf numFmtId="38" fontId="13" fillId="5" borderId="2" xfId="0" applyNumberFormat="1" applyFont="1" applyFill="1" applyBorder="1" applyAlignment="1">
      <alignment horizontal="center" vertical="center"/>
    </xf>
    <xf numFmtId="38" fontId="13" fillId="10" borderId="2" xfId="0" applyNumberFormat="1" applyFont="1" applyFill="1" applyBorder="1" applyAlignment="1">
      <alignment horizontal="center" vertical="center"/>
    </xf>
    <xf numFmtId="38" fontId="13" fillId="11" borderId="2" xfId="0" applyNumberFormat="1" applyFont="1" applyFill="1" applyBorder="1" applyAlignment="1">
      <alignment horizontal="center" vertical="center"/>
    </xf>
    <xf numFmtId="38" fontId="13" fillId="3" borderId="2" xfId="0" applyNumberFormat="1" applyFont="1" applyFill="1" applyBorder="1" applyAlignment="1">
      <alignment horizontal="center" vertical="center"/>
    </xf>
    <xf numFmtId="38" fontId="13" fillId="6" borderId="2" xfId="0" applyNumberFormat="1" applyFont="1" applyFill="1" applyBorder="1" applyAlignment="1">
      <alignment horizontal="center" vertical="center"/>
    </xf>
    <xf numFmtId="38" fontId="13" fillId="7" borderId="2" xfId="0" applyNumberFormat="1" applyFont="1" applyFill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/>
    </xf>
    <xf numFmtId="38" fontId="12" fillId="8" borderId="2" xfId="0" applyNumberFormat="1" applyFont="1" applyFill="1" applyBorder="1" applyAlignment="1">
      <alignment horizontal="center" vertical="center"/>
    </xf>
    <xf numFmtId="166" fontId="12" fillId="9" borderId="2" xfId="0" applyNumberFormat="1" applyFont="1" applyFill="1" applyBorder="1" applyAlignment="1">
      <alignment horizontal="center" vertical="center"/>
    </xf>
    <xf numFmtId="1" fontId="12" fillId="9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2" fillId="5" borderId="3" xfId="0" applyNumberFormat="1" applyFont="1" applyFill="1" applyBorder="1" applyAlignment="1">
      <alignment horizontal="center" vertical="center" shrinkToFit="1"/>
    </xf>
    <xf numFmtId="164" fontId="2" fillId="5" borderId="4" xfId="0" applyNumberFormat="1" applyFont="1" applyFill="1" applyBorder="1" applyAlignment="1">
      <alignment horizontal="center" vertical="center" shrinkToFit="1"/>
    </xf>
    <xf numFmtId="164" fontId="2" fillId="5" borderId="5" xfId="0" applyNumberFormat="1" applyFont="1" applyFill="1" applyBorder="1" applyAlignment="1">
      <alignment horizontal="center" vertical="center" shrinkToFit="1"/>
    </xf>
    <xf numFmtId="164" fontId="2" fillId="3" borderId="3" xfId="0" applyNumberFormat="1" applyFont="1" applyFill="1" applyBorder="1" applyAlignment="1">
      <alignment horizontal="center" vertical="center" shrinkToFit="1"/>
    </xf>
    <xf numFmtId="164" fontId="2" fillId="3" borderId="4" xfId="0" applyNumberFormat="1" applyFont="1" applyFill="1" applyBorder="1" applyAlignment="1">
      <alignment horizontal="center" vertical="center" shrinkToFit="1"/>
    </xf>
    <xf numFmtId="164" fontId="2" fillId="3" borderId="5" xfId="0" applyNumberFormat="1" applyFont="1" applyFill="1" applyBorder="1" applyAlignment="1">
      <alignment horizontal="center" vertical="center" shrinkToFit="1"/>
    </xf>
    <xf numFmtId="164" fontId="2" fillId="4" borderId="3" xfId="0" applyNumberFormat="1" applyFont="1" applyFill="1" applyBorder="1" applyAlignment="1">
      <alignment horizontal="center" vertical="center" shrinkToFit="1"/>
    </xf>
    <xf numFmtId="164" fontId="2" fillId="4" borderId="4" xfId="0" applyNumberFormat="1" applyFont="1" applyFill="1" applyBorder="1" applyAlignment="1">
      <alignment horizontal="center" vertical="center" shrinkToFit="1"/>
    </xf>
    <xf numFmtId="164" fontId="2" fillId="4" borderId="5" xfId="0" applyNumberFormat="1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wrapText="1"/>
    </xf>
    <xf numFmtId="2" fontId="13" fillId="5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6"/>
  <sheetViews>
    <sheetView tabSelected="1" workbookViewId="0">
      <selection activeCell="S39" sqref="S39"/>
    </sheetView>
  </sheetViews>
  <sheetFormatPr defaultRowHeight="12.75" x14ac:dyDescent="0.2"/>
  <cols>
    <col min="1" max="1" width="19.83203125" customWidth="1"/>
    <col min="2" max="2" width="8.5" bestFit="1" customWidth="1"/>
    <col min="3" max="3" width="3.83203125" bestFit="1" customWidth="1"/>
    <col min="4" max="4" width="6.6640625" bestFit="1" customWidth="1"/>
    <col min="5" max="5" width="5.1640625" bestFit="1" customWidth="1"/>
    <col min="6" max="6" width="3.6640625" bestFit="1" customWidth="1"/>
    <col min="7" max="7" width="5.1640625" bestFit="1" customWidth="1"/>
    <col min="8" max="8" width="3.6640625" bestFit="1" customWidth="1"/>
    <col min="9" max="9" width="8.5" bestFit="1" customWidth="1"/>
    <col min="10" max="10" width="3.83203125" bestFit="1" customWidth="1"/>
    <col min="11" max="11" width="6.6640625" bestFit="1" customWidth="1"/>
    <col min="12" max="12" width="5.1640625" bestFit="1" customWidth="1"/>
    <col min="13" max="13" width="4.33203125" bestFit="1" customWidth="1"/>
    <col min="14" max="14" width="5.1640625" bestFit="1" customWidth="1"/>
    <col min="15" max="15" width="3.83203125" bestFit="1" customWidth="1"/>
    <col min="16" max="16" width="8.5" bestFit="1" customWidth="1"/>
    <col min="17" max="17" width="3.83203125" bestFit="1" customWidth="1"/>
    <col min="18" max="18" width="6.6640625" customWidth="1"/>
    <col min="19" max="19" width="5.1640625" bestFit="1" customWidth="1"/>
    <col min="20" max="20" width="3.83203125" bestFit="1" customWidth="1"/>
    <col min="21" max="21" width="6.1640625" bestFit="1" customWidth="1"/>
    <col min="22" max="22" width="4.33203125" bestFit="1" customWidth="1"/>
    <col min="23" max="23" width="8.5" bestFit="1" customWidth="1"/>
    <col min="24" max="24" width="3.83203125" bestFit="1" customWidth="1"/>
    <col min="25" max="26" width="6.6640625" bestFit="1" customWidth="1"/>
    <col min="27" max="27" width="3.83203125" bestFit="1" customWidth="1"/>
    <col min="28" max="28" width="5.1640625" bestFit="1" customWidth="1"/>
    <col min="29" max="29" width="3.83203125" bestFit="1" customWidth="1"/>
    <col min="30" max="30" width="8.5" bestFit="1" customWidth="1"/>
    <col min="31" max="31" width="3.1640625" bestFit="1" customWidth="1"/>
    <col min="32" max="32" width="6.6640625" bestFit="1" customWidth="1"/>
    <col min="33" max="33" width="5.1640625" bestFit="1" customWidth="1"/>
    <col min="34" max="34" width="2.83203125" bestFit="1" customWidth="1"/>
    <col min="35" max="35" width="5.1640625" bestFit="1" customWidth="1"/>
    <col min="36" max="36" width="3.1640625" bestFit="1" customWidth="1"/>
    <col min="37" max="37" width="8.5" bestFit="1" customWidth="1"/>
    <col min="38" max="38" width="3.83203125" bestFit="1" customWidth="1"/>
    <col min="39" max="39" width="6.6640625" bestFit="1" customWidth="1"/>
    <col min="40" max="40" width="5.1640625" bestFit="1" customWidth="1"/>
    <col min="41" max="41" width="3.83203125" bestFit="1" customWidth="1"/>
    <col min="42" max="42" width="5.1640625" bestFit="1" customWidth="1"/>
    <col min="43" max="43" width="3.83203125" bestFit="1" customWidth="1"/>
    <col min="44" max="46" width="9.33203125" customWidth="1"/>
  </cols>
  <sheetData>
    <row r="1" spans="1:44" ht="14.25" customHeight="1" x14ac:dyDescent="0.2">
      <c r="A1" s="31" t="s">
        <v>0</v>
      </c>
      <c r="B1" s="138">
        <v>40178</v>
      </c>
      <c r="C1" s="139"/>
      <c r="D1" s="139"/>
      <c r="E1" s="139"/>
      <c r="F1" s="139"/>
      <c r="G1" s="139"/>
      <c r="H1" s="140"/>
      <c r="I1" s="141">
        <v>40543</v>
      </c>
      <c r="J1" s="142"/>
      <c r="K1" s="142"/>
      <c r="L1" s="142"/>
      <c r="M1" s="142"/>
      <c r="N1" s="142"/>
      <c r="O1" s="143"/>
      <c r="P1" s="135">
        <v>40908</v>
      </c>
      <c r="Q1" s="136"/>
      <c r="R1" s="136"/>
      <c r="S1" s="136"/>
      <c r="T1" s="136"/>
      <c r="U1" s="136"/>
      <c r="V1" s="137"/>
      <c r="W1" s="138">
        <v>41274</v>
      </c>
      <c r="X1" s="139"/>
      <c r="Y1" s="139"/>
      <c r="Z1" s="139"/>
      <c r="AA1" s="139"/>
      <c r="AB1" s="139"/>
      <c r="AC1" s="140"/>
      <c r="AD1" s="141">
        <v>41639</v>
      </c>
      <c r="AE1" s="142"/>
      <c r="AF1" s="142"/>
      <c r="AG1" s="142"/>
      <c r="AH1" s="142"/>
      <c r="AI1" s="142"/>
      <c r="AJ1" s="143"/>
      <c r="AK1" s="135">
        <v>42004</v>
      </c>
      <c r="AL1" s="136"/>
      <c r="AM1" s="136"/>
      <c r="AN1" s="136"/>
      <c r="AO1" s="136"/>
      <c r="AP1" s="136"/>
      <c r="AQ1" s="137"/>
      <c r="AR1" s="1"/>
    </row>
    <row r="2" spans="1:44" ht="12" customHeight="1" x14ac:dyDescent="0.2">
      <c r="A2" s="73"/>
      <c r="B2" s="32" t="s">
        <v>1</v>
      </c>
      <c r="C2" s="74"/>
      <c r="D2" s="32" t="s">
        <v>2</v>
      </c>
      <c r="E2" s="33" t="s">
        <v>3</v>
      </c>
      <c r="F2" s="75"/>
      <c r="G2" s="34" t="s">
        <v>4</v>
      </c>
      <c r="H2" s="76"/>
      <c r="I2" s="35" t="s">
        <v>1</v>
      </c>
      <c r="J2" s="77"/>
      <c r="K2" s="35" t="s">
        <v>2</v>
      </c>
      <c r="L2" s="78" t="s">
        <v>3</v>
      </c>
      <c r="M2" s="79"/>
      <c r="N2" s="36" t="s">
        <v>4</v>
      </c>
      <c r="O2" s="80"/>
      <c r="P2" s="37" t="s">
        <v>1</v>
      </c>
      <c r="Q2" s="81"/>
      <c r="R2" s="37" t="s">
        <v>2</v>
      </c>
      <c r="S2" s="38" t="s">
        <v>3</v>
      </c>
      <c r="T2" s="82"/>
      <c r="U2" s="39" t="s">
        <v>4</v>
      </c>
      <c r="V2" s="83"/>
      <c r="W2" s="32" t="s">
        <v>1</v>
      </c>
      <c r="X2" s="74"/>
      <c r="Y2" s="32" t="s">
        <v>2</v>
      </c>
      <c r="Z2" s="33" t="s">
        <v>3</v>
      </c>
      <c r="AA2" s="75"/>
      <c r="AB2" s="34" t="s">
        <v>4</v>
      </c>
      <c r="AC2" s="76"/>
      <c r="AD2" s="35" t="s">
        <v>1</v>
      </c>
      <c r="AE2" s="77"/>
      <c r="AF2" s="35" t="s">
        <v>2</v>
      </c>
      <c r="AG2" s="78" t="s">
        <v>3</v>
      </c>
      <c r="AH2" s="79"/>
      <c r="AI2" s="36" t="s">
        <v>4</v>
      </c>
      <c r="AJ2" s="80"/>
      <c r="AK2" s="37" t="s">
        <v>1</v>
      </c>
      <c r="AL2" s="81"/>
      <c r="AM2" s="37" t="s">
        <v>2</v>
      </c>
      <c r="AN2" s="38" t="s">
        <v>3</v>
      </c>
      <c r="AO2" s="82"/>
      <c r="AP2" s="39" t="s">
        <v>4</v>
      </c>
      <c r="AQ2" s="83"/>
      <c r="AR2" s="1"/>
    </row>
    <row r="3" spans="1:44" ht="12" customHeight="1" x14ac:dyDescent="0.2">
      <c r="A3" s="40" t="s">
        <v>5</v>
      </c>
      <c r="B3" s="41">
        <v>800</v>
      </c>
      <c r="C3" s="74"/>
      <c r="D3" s="98">
        <f>B3*100/4037</f>
        <v>19.816695566014367</v>
      </c>
      <c r="E3" s="42">
        <v>414</v>
      </c>
      <c r="F3" s="75"/>
      <c r="G3" s="43">
        <v>386</v>
      </c>
      <c r="H3" s="76"/>
      <c r="I3" s="44">
        <v>800</v>
      </c>
      <c r="J3" s="45">
        <v>0</v>
      </c>
      <c r="K3" s="99">
        <f>I3*100/4078</f>
        <v>19.617459538989699</v>
      </c>
      <c r="L3" s="84">
        <v>411</v>
      </c>
      <c r="M3" s="125">
        <f>L3-E3</f>
        <v>-3</v>
      </c>
      <c r="N3" s="47">
        <v>389</v>
      </c>
      <c r="O3" s="126">
        <f t="shared" ref="O3:O9" si="0">N3-G3</f>
        <v>3</v>
      </c>
      <c r="P3" s="48">
        <v>806</v>
      </c>
      <c r="Q3" s="49">
        <v>6</v>
      </c>
      <c r="R3" s="100">
        <f>P3*100/4080</f>
        <v>19.754901960784313</v>
      </c>
      <c r="S3" s="51">
        <v>416</v>
      </c>
      <c r="T3" s="51">
        <v>5</v>
      </c>
      <c r="U3" s="52">
        <v>390</v>
      </c>
      <c r="V3" s="52">
        <v>1</v>
      </c>
      <c r="W3" s="41">
        <v>805</v>
      </c>
      <c r="X3" s="86">
        <v>-1</v>
      </c>
      <c r="Y3" s="98">
        <f>W3*100/4062</f>
        <v>19.817823732151648</v>
      </c>
      <c r="Z3" s="42">
        <v>421</v>
      </c>
      <c r="AA3" s="42">
        <v>5</v>
      </c>
      <c r="AB3" s="43">
        <v>384</v>
      </c>
      <c r="AC3" s="87">
        <v>-6</v>
      </c>
      <c r="AD3" s="44">
        <v>806</v>
      </c>
      <c r="AE3" s="45">
        <v>1</v>
      </c>
      <c r="AF3" s="46">
        <f>AD3*100/4085</f>
        <v>19.730722154222768</v>
      </c>
      <c r="AG3" s="84">
        <v>423</v>
      </c>
      <c r="AH3" s="84">
        <v>2</v>
      </c>
      <c r="AI3" s="47">
        <v>383</v>
      </c>
      <c r="AJ3" s="88">
        <v>-1</v>
      </c>
      <c r="AK3" s="48">
        <v>814</v>
      </c>
      <c r="AL3" s="49">
        <v>8</v>
      </c>
      <c r="AM3" s="50">
        <f>AK3*100/4087</f>
        <v>19.916809395644727</v>
      </c>
      <c r="AN3" s="51">
        <v>431</v>
      </c>
      <c r="AO3" s="51">
        <v>8</v>
      </c>
      <c r="AP3" s="52">
        <v>383</v>
      </c>
      <c r="AQ3" s="52">
        <v>0</v>
      </c>
      <c r="AR3" s="1"/>
    </row>
    <row r="4" spans="1:44" ht="12" customHeight="1" x14ac:dyDescent="0.2">
      <c r="A4" s="40" t="s">
        <v>6</v>
      </c>
      <c r="B4" s="41">
        <v>693</v>
      </c>
      <c r="C4" s="74"/>
      <c r="D4" s="98">
        <f t="shared" ref="D4:D10" si="1">B4*100/4037</f>
        <v>17.166212534059945</v>
      </c>
      <c r="E4" s="42">
        <v>364</v>
      </c>
      <c r="F4" s="75"/>
      <c r="G4" s="43">
        <v>329</v>
      </c>
      <c r="H4" s="76"/>
      <c r="I4" s="44">
        <v>703</v>
      </c>
      <c r="J4" s="45">
        <v>10</v>
      </c>
      <c r="K4" s="99">
        <f t="shared" ref="K4:K10" si="2">I4*100/4078</f>
        <v>17.238842569887201</v>
      </c>
      <c r="L4" s="84">
        <v>366</v>
      </c>
      <c r="M4" s="125">
        <f t="shared" ref="M4:M10" si="3">L4-E4</f>
        <v>2</v>
      </c>
      <c r="N4" s="47">
        <v>337</v>
      </c>
      <c r="O4" s="126">
        <f t="shared" si="0"/>
        <v>8</v>
      </c>
      <c r="P4" s="48">
        <v>701</v>
      </c>
      <c r="Q4" s="53">
        <v>-2</v>
      </c>
      <c r="R4" s="100">
        <f t="shared" ref="R4:R10" si="4">P4*100/4080</f>
        <v>17.181372549019606</v>
      </c>
      <c r="S4" s="51">
        <v>370</v>
      </c>
      <c r="T4" s="51">
        <v>4</v>
      </c>
      <c r="U4" s="52">
        <v>331</v>
      </c>
      <c r="V4" s="89">
        <v>-6</v>
      </c>
      <c r="W4" s="41">
        <v>705</v>
      </c>
      <c r="X4" s="90">
        <v>4</v>
      </c>
      <c r="Y4" s="98">
        <f t="shared" ref="Y4:Y10" si="5">W4*100/4062</f>
        <v>17.355982274741507</v>
      </c>
      <c r="Z4" s="42">
        <v>368</v>
      </c>
      <c r="AA4" s="91">
        <v>-2</v>
      </c>
      <c r="AB4" s="43">
        <v>337</v>
      </c>
      <c r="AC4" s="43">
        <v>6</v>
      </c>
      <c r="AD4" s="44">
        <v>715</v>
      </c>
      <c r="AE4" s="45">
        <v>10</v>
      </c>
      <c r="AF4" s="46">
        <f t="shared" ref="AF4:AF10" si="6">AD4*100/4085</f>
        <v>17.503059975520195</v>
      </c>
      <c r="AG4" s="84">
        <v>370</v>
      </c>
      <c r="AH4" s="84">
        <v>2</v>
      </c>
      <c r="AI4" s="47">
        <v>345</v>
      </c>
      <c r="AJ4" s="47">
        <v>8</v>
      </c>
      <c r="AK4" s="48">
        <v>721</v>
      </c>
      <c r="AL4" s="49">
        <v>6</v>
      </c>
      <c r="AM4" s="50">
        <f t="shared" ref="AM4:AM10" si="7">AK4*100/4087</f>
        <v>17.641301688279913</v>
      </c>
      <c r="AN4" s="51">
        <v>362</v>
      </c>
      <c r="AO4" s="54">
        <v>-8</v>
      </c>
      <c r="AP4" s="52">
        <v>359</v>
      </c>
      <c r="AQ4" s="52">
        <v>14</v>
      </c>
      <c r="AR4" s="1"/>
    </row>
    <row r="5" spans="1:44" ht="12" customHeight="1" x14ac:dyDescent="0.2">
      <c r="A5" s="40" t="s">
        <v>7</v>
      </c>
      <c r="B5" s="41">
        <v>521</v>
      </c>
      <c r="C5" s="74"/>
      <c r="D5" s="98">
        <f t="shared" si="1"/>
        <v>12.905622987366856</v>
      </c>
      <c r="E5" s="42">
        <v>266</v>
      </c>
      <c r="F5" s="75"/>
      <c r="G5" s="43">
        <v>255</v>
      </c>
      <c r="H5" s="76"/>
      <c r="I5" s="44">
        <v>526</v>
      </c>
      <c r="J5" s="45">
        <v>5</v>
      </c>
      <c r="K5" s="99">
        <f t="shared" si="2"/>
        <v>12.898479646885729</v>
      </c>
      <c r="L5" s="84">
        <v>269</v>
      </c>
      <c r="M5" s="125">
        <f t="shared" si="3"/>
        <v>3</v>
      </c>
      <c r="N5" s="47">
        <v>257</v>
      </c>
      <c r="O5" s="126">
        <f t="shared" si="0"/>
        <v>2</v>
      </c>
      <c r="P5" s="48">
        <v>525</v>
      </c>
      <c r="Q5" s="53">
        <v>-1</v>
      </c>
      <c r="R5" s="100">
        <f t="shared" si="4"/>
        <v>12.867647058823529</v>
      </c>
      <c r="S5" s="51">
        <v>267</v>
      </c>
      <c r="T5" s="54">
        <v>-2</v>
      </c>
      <c r="U5" s="52">
        <v>258</v>
      </c>
      <c r="V5" s="52">
        <v>1</v>
      </c>
      <c r="W5" s="41">
        <v>522</v>
      </c>
      <c r="X5" s="86">
        <v>-3</v>
      </c>
      <c r="Y5" s="98">
        <f t="shared" si="5"/>
        <v>12.850812407680944</v>
      </c>
      <c r="Z5" s="42">
        <v>268</v>
      </c>
      <c r="AA5" s="42">
        <v>1</v>
      </c>
      <c r="AB5" s="43">
        <v>254</v>
      </c>
      <c r="AC5" s="87">
        <v>-4</v>
      </c>
      <c r="AD5" s="44">
        <v>528</v>
      </c>
      <c r="AE5" s="45">
        <v>6</v>
      </c>
      <c r="AF5" s="46">
        <f t="shared" si="6"/>
        <v>12.925336597307222</v>
      </c>
      <c r="AG5" s="84">
        <v>272</v>
      </c>
      <c r="AH5" s="84">
        <v>4</v>
      </c>
      <c r="AI5" s="47">
        <v>256</v>
      </c>
      <c r="AJ5" s="47">
        <v>2</v>
      </c>
      <c r="AK5" s="48">
        <v>529</v>
      </c>
      <c r="AL5" s="49">
        <v>1</v>
      </c>
      <c r="AM5" s="50">
        <f t="shared" si="7"/>
        <v>12.943479324688035</v>
      </c>
      <c r="AN5" s="51">
        <v>270</v>
      </c>
      <c r="AO5" s="54">
        <v>-2</v>
      </c>
      <c r="AP5" s="52">
        <v>259</v>
      </c>
      <c r="AQ5" s="52">
        <v>3</v>
      </c>
      <c r="AR5" s="1"/>
    </row>
    <row r="6" spans="1:44" ht="12" customHeight="1" x14ac:dyDescent="0.2">
      <c r="A6" s="40" t="s">
        <v>8</v>
      </c>
      <c r="B6" s="41">
        <v>342</v>
      </c>
      <c r="C6" s="74"/>
      <c r="D6" s="98">
        <f t="shared" si="1"/>
        <v>8.4716373544711416</v>
      </c>
      <c r="E6" s="42">
        <v>162</v>
      </c>
      <c r="F6" s="75"/>
      <c r="G6" s="43">
        <v>180</v>
      </c>
      <c r="H6" s="76"/>
      <c r="I6" s="44">
        <v>342</v>
      </c>
      <c r="J6" s="45">
        <v>0</v>
      </c>
      <c r="K6" s="99">
        <f t="shared" si="2"/>
        <v>8.3864639529180973</v>
      </c>
      <c r="L6" s="84">
        <v>156</v>
      </c>
      <c r="M6" s="125">
        <f t="shared" si="3"/>
        <v>-6</v>
      </c>
      <c r="N6" s="47">
        <v>186</v>
      </c>
      <c r="O6" s="126">
        <f t="shared" si="0"/>
        <v>6</v>
      </c>
      <c r="P6" s="48">
        <v>338</v>
      </c>
      <c r="Q6" s="53">
        <v>-4</v>
      </c>
      <c r="R6" s="100">
        <f t="shared" si="4"/>
        <v>8.2843137254901968</v>
      </c>
      <c r="S6" s="51">
        <v>162</v>
      </c>
      <c r="T6" s="51">
        <v>6</v>
      </c>
      <c r="U6" s="52">
        <v>176</v>
      </c>
      <c r="V6" s="89">
        <v>-10</v>
      </c>
      <c r="W6" s="41">
        <v>343</v>
      </c>
      <c r="X6" s="90">
        <v>5</v>
      </c>
      <c r="Y6" s="98">
        <f t="shared" si="5"/>
        <v>8.4441161989167899</v>
      </c>
      <c r="Z6" s="42">
        <v>166</v>
      </c>
      <c r="AA6" s="42">
        <v>4</v>
      </c>
      <c r="AB6" s="43">
        <v>177</v>
      </c>
      <c r="AC6" s="43">
        <v>1</v>
      </c>
      <c r="AD6" s="44">
        <v>341</v>
      </c>
      <c r="AE6" s="55">
        <v>-2</v>
      </c>
      <c r="AF6" s="46">
        <f t="shared" si="6"/>
        <v>8.3476132190942476</v>
      </c>
      <c r="AG6" s="84">
        <v>165</v>
      </c>
      <c r="AH6" s="85">
        <v>-1</v>
      </c>
      <c r="AI6" s="47">
        <v>176</v>
      </c>
      <c r="AJ6" s="88">
        <v>-1</v>
      </c>
      <c r="AK6" s="48">
        <v>339</v>
      </c>
      <c r="AL6" s="53">
        <v>-2</v>
      </c>
      <c r="AM6" s="50">
        <f t="shared" si="7"/>
        <v>8.2945926107169079</v>
      </c>
      <c r="AN6" s="51">
        <v>162</v>
      </c>
      <c r="AO6" s="54">
        <v>-3</v>
      </c>
      <c r="AP6" s="52">
        <v>177</v>
      </c>
      <c r="AQ6" s="52">
        <v>1</v>
      </c>
      <c r="AR6" s="1"/>
    </row>
    <row r="7" spans="1:44" ht="12" customHeight="1" x14ac:dyDescent="0.2">
      <c r="A7" s="40" t="s">
        <v>9</v>
      </c>
      <c r="B7" s="41">
        <v>97</v>
      </c>
      <c r="C7" s="74"/>
      <c r="D7" s="98">
        <f t="shared" si="1"/>
        <v>2.4027743373792418</v>
      </c>
      <c r="E7" s="42">
        <v>53</v>
      </c>
      <c r="F7" s="75"/>
      <c r="G7" s="43">
        <v>44</v>
      </c>
      <c r="H7" s="76"/>
      <c r="I7" s="44">
        <v>101</v>
      </c>
      <c r="J7" s="45">
        <v>4</v>
      </c>
      <c r="K7" s="99">
        <f t="shared" si="2"/>
        <v>2.4767042667974497</v>
      </c>
      <c r="L7" s="84">
        <v>55</v>
      </c>
      <c r="M7" s="125">
        <f t="shared" si="3"/>
        <v>2</v>
      </c>
      <c r="N7" s="47">
        <v>46</v>
      </c>
      <c r="O7" s="126">
        <f t="shared" si="0"/>
        <v>2</v>
      </c>
      <c r="P7" s="48">
        <v>100</v>
      </c>
      <c r="Q7" s="53">
        <v>-1</v>
      </c>
      <c r="R7" s="100">
        <f t="shared" si="4"/>
        <v>2.4509803921568629</v>
      </c>
      <c r="S7" s="51">
        <v>55</v>
      </c>
      <c r="T7" s="51">
        <v>0</v>
      </c>
      <c r="U7" s="52">
        <v>45</v>
      </c>
      <c r="V7" s="89">
        <v>-1</v>
      </c>
      <c r="W7" s="41">
        <v>101</v>
      </c>
      <c r="X7" s="90">
        <v>1</v>
      </c>
      <c r="Y7" s="98">
        <f t="shared" si="5"/>
        <v>2.4864598719842443</v>
      </c>
      <c r="Z7" s="42">
        <v>56</v>
      </c>
      <c r="AA7" s="42">
        <v>1</v>
      </c>
      <c r="AB7" s="43">
        <v>45</v>
      </c>
      <c r="AC7" s="43">
        <v>0</v>
      </c>
      <c r="AD7" s="44">
        <v>104</v>
      </c>
      <c r="AE7" s="45">
        <v>3</v>
      </c>
      <c r="AF7" s="46">
        <f t="shared" si="6"/>
        <v>2.5458996328029375</v>
      </c>
      <c r="AG7" s="84">
        <v>57</v>
      </c>
      <c r="AH7" s="84">
        <v>1</v>
      </c>
      <c r="AI7" s="47">
        <v>47</v>
      </c>
      <c r="AJ7" s="47">
        <v>2</v>
      </c>
      <c r="AK7" s="48">
        <v>104</v>
      </c>
      <c r="AL7" s="49">
        <v>0</v>
      </c>
      <c r="AM7" s="50">
        <f t="shared" si="7"/>
        <v>2.5446537802789333</v>
      </c>
      <c r="AN7" s="51">
        <v>54</v>
      </c>
      <c r="AO7" s="54">
        <v>-3</v>
      </c>
      <c r="AP7" s="52">
        <v>50</v>
      </c>
      <c r="AQ7" s="52">
        <v>3</v>
      </c>
      <c r="AR7" s="1"/>
    </row>
    <row r="8" spans="1:44" ht="12" customHeight="1" x14ac:dyDescent="0.2">
      <c r="A8" s="40" t="s">
        <v>10</v>
      </c>
      <c r="B8" s="41">
        <v>394</v>
      </c>
      <c r="C8" s="74"/>
      <c r="D8" s="98">
        <f t="shared" si="1"/>
        <v>9.7597225662620755</v>
      </c>
      <c r="E8" s="42">
        <v>203</v>
      </c>
      <c r="F8" s="75"/>
      <c r="G8" s="43">
        <v>191</v>
      </c>
      <c r="H8" s="76"/>
      <c r="I8" s="44">
        <v>398</v>
      </c>
      <c r="J8" s="45">
        <v>4</v>
      </c>
      <c r="K8" s="99">
        <f t="shared" si="2"/>
        <v>9.7596861206473768</v>
      </c>
      <c r="L8" s="84">
        <v>203</v>
      </c>
      <c r="M8" s="125">
        <f t="shared" si="3"/>
        <v>0</v>
      </c>
      <c r="N8" s="47">
        <v>195</v>
      </c>
      <c r="O8" s="126">
        <f t="shared" si="0"/>
        <v>4</v>
      </c>
      <c r="P8" s="48">
        <v>394</v>
      </c>
      <c r="Q8" s="53">
        <v>-4</v>
      </c>
      <c r="R8" s="100">
        <f t="shared" si="4"/>
        <v>9.6568627450980387</v>
      </c>
      <c r="S8" s="51">
        <v>201</v>
      </c>
      <c r="T8" s="54">
        <v>-2</v>
      </c>
      <c r="U8" s="52">
        <v>193</v>
      </c>
      <c r="V8" s="89">
        <v>-2</v>
      </c>
      <c r="W8" s="41">
        <v>383</v>
      </c>
      <c r="X8" s="86">
        <v>-11</v>
      </c>
      <c r="Y8" s="98">
        <f t="shared" si="5"/>
        <v>9.4288527818808472</v>
      </c>
      <c r="Z8" s="42">
        <v>195</v>
      </c>
      <c r="AA8" s="91">
        <v>-6</v>
      </c>
      <c r="AB8" s="43">
        <v>188</v>
      </c>
      <c r="AC8" s="87">
        <v>-5</v>
      </c>
      <c r="AD8" s="44">
        <v>386</v>
      </c>
      <c r="AE8" s="45">
        <v>3</v>
      </c>
      <c r="AF8" s="46">
        <f t="shared" si="6"/>
        <v>9.4492044063647498</v>
      </c>
      <c r="AG8" s="84">
        <v>198</v>
      </c>
      <c r="AH8" s="84">
        <v>3</v>
      </c>
      <c r="AI8" s="47">
        <v>188</v>
      </c>
      <c r="AJ8" s="47">
        <v>0</v>
      </c>
      <c r="AK8" s="48">
        <v>383</v>
      </c>
      <c r="AL8" s="53">
        <v>-3</v>
      </c>
      <c r="AM8" s="50">
        <f t="shared" si="7"/>
        <v>9.3711769023733797</v>
      </c>
      <c r="AN8" s="51">
        <v>196</v>
      </c>
      <c r="AO8" s="54">
        <v>-2</v>
      </c>
      <c r="AP8" s="52">
        <v>187</v>
      </c>
      <c r="AQ8" s="89">
        <v>-1</v>
      </c>
      <c r="AR8" s="1"/>
    </row>
    <row r="9" spans="1:44" ht="12" customHeight="1" x14ac:dyDescent="0.2">
      <c r="A9" s="40" t="s">
        <v>11</v>
      </c>
      <c r="B9" s="41">
        <v>1060</v>
      </c>
      <c r="C9" s="74"/>
      <c r="D9" s="98">
        <f t="shared" si="1"/>
        <v>26.257121624969038</v>
      </c>
      <c r="E9" s="42">
        <v>555</v>
      </c>
      <c r="F9" s="75"/>
      <c r="G9" s="43">
        <v>505</v>
      </c>
      <c r="H9" s="76"/>
      <c r="I9" s="44">
        <v>1083</v>
      </c>
      <c r="J9" s="45">
        <v>23</v>
      </c>
      <c r="K9" s="99">
        <f t="shared" si="2"/>
        <v>26.557135850907308</v>
      </c>
      <c r="L9" s="84">
        <v>562</v>
      </c>
      <c r="M9" s="125">
        <f t="shared" si="3"/>
        <v>7</v>
      </c>
      <c r="N9" s="47">
        <v>521</v>
      </c>
      <c r="O9" s="126">
        <f t="shared" si="0"/>
        <v>16</v>
      </c>
      <c r="P9" s="48">
        <v>1084</v>
      </c>
      <c r="Q9" s="49">
        <v>1</v>
      </c>
      <c r="R9" s="100">
        <f t="shared" si="4"/>
        <v>26.568627450980394</v>
      </c>
      <c r="S9" s="51">
        <v>558</v>
      </c>
      <c r="T9" s="54">
        <v>-4</v>
      </c>
      <c r="U9" s="52">
        <v>526</v>
      </c>
      <c r="V9" s="52">
        <v>5</v>
      </c>
      <c r="W9" s="41">
        <v>1070</v>
      </c>
      <c r="X9" s="86">
        <v>-14</v>
      </c>
      <c r="Y9" s="98">
        <f t="shared" si="5"/>
        <v>26.341703594288528</v>
      </c>
      <c r="Z9" s="42">
        <v>559</v>
      </c>
      <c r="AA9" s="42">
        <v>1</v>
      </c>
      <c r="AB9" s="43">
        <v>511</v>
      </c>
      <c r="AC9" s="87">
        <v>-15</v>
      </c>
      <c r="AD9" s="44">
        <v>1069</v>
      </c>
      <c r="AE9" s="55">
        <v>-1</v>
      </c>
      <c r="AF9" s="46">
        <f t="shared" si="6"/>
        <v>26.16891064871481</v>
      </c>
      <c r="AG9" s="84">
        <v>555</v>
      </c>
      <c r="AH9" s="85">
        <v>-4</v>
      </c>
      <c r="AI9" s="47">
        <v>514</v>
      </c>
      <c r="AJ9" s="47">
        <v>3</v>
      </c>
      <c r="AK9" s="48">
        <v>1056</v>
      </c>
      <c r="AL9" s="53">
        <v>-13</v>
      </c>
      <c r="AM9" s="50">
        <f t="shared" si="7"/>
        <v>25.838022999755321</v>
      </c>
      <c r="AN9" s="51">
        <v>549</v>
      </c>
      <c r="AO9" s="54">
        <v>-6</v>
      </c>
      <c r="AP9" s="52">
        <v>507</v>
      </c>
      <c r="AQ9" s="89">
        <v>-7</v>
      </c>
      <c r="AR9" s="1"/>
    </row>
    <row r="10" spans="1:44" ht="12" customHeight="1" x14ac:dyDescent="0.2">
      <c r="A10" s="40" t="s">
        <v>12</v>
      </c>
      <c r="B10" s="41">
        <v>130</v>
      </c>
      <c r="C10" s="74"/>
      <c r="D10" s="98">
        <f t="shared" si="1"/>
        <v>3.2202130294773346</v>
      </c>
      <c r="E10" s="42">
        <v>61</v>
      </c>
      <c r="F10" s="75"/>
      <c r="G10" s="43">
        <v>69</v>
      </c>
      <c r="H10" s="76"/>
      <c r="I10" s="44">
        <v>125</v>
      </c>
      <c r="J10" s="55">
        <v>-5</v>
      </c>
      <c r="K10" s="99">
        <f t="shared" si="2"/>
        <v>3.0652280529671407</v>
      </c>
      <c r="L10" s="84">
        <v>58</v>
      </c>
      <c r="M10" s="125">
        <f t="shared" si="3"/>
        <v>-3</v>
      </c>
      <c r="N10" s="47">
        <v>67</v>
      </c>
      <c r="O10" s="126">
        <f>N10-G10</f>
        <v>-2</v>
      </c>
      <c r="P10" s="48">
        <v>132</v>
      </c>
      <c r="Q10" s="49">
        <v>7</v>
      </c>
      <c r="R10" s="100">
        <f t="shared" si="4"/>
        <v>3.2352941176470589</v>
      </c>
      <c r="S10" s="51">
        <v>60</v>
      </c>
      <c r="T10" s="51">
        <v>2</v>
      </c>
      <c r="U10" s="52">
        <v>72</v>
      </c>
      <c r="V10" s="52">
        <v>5</v>
      </c>
      <c r="W10" s="41">
        <v>133</v>
      </c>
      <c r="X10" s="90">
        <v>1</v>
      </c>
      <c r="Y10" s="98">
        <f t="shared" si="5"/>
        <v>3.2742491383554899</v>
      </c>
      <c r="Z10" s="42">
        <v>61</v>
      </c>
      <c r="AA10" s="42">
        <v>1</v>
      </c>
      <c r="AB10" s="43">
        <v>72</v>
      </c>
      <c r="AC10" s="43">
        <v>0</v>
      </c>
      <c r="AD10" s="44">
        <v>136</v>
      </c>
      <c r="AE10" s="45">
        <v>3</v>
      </c>
      <c r="AF10" s="46">
        <f t="shared" si="6"/>
        <v>3.3292533659730723</v>
      </c>
      <c r="AG10" s="84">
        <v>63</v>
      </c>
      <c r="AH10" s="84">
        <v>2</v>
      </c>
      <c r="AI10" s="47">
        <v>73</v>
      </c>
      <c r="AJ10" s="47">
        <v>1</v>
      </c>
      <c r="AK10" s="48">
        <v>141</v>
      </c>
      <c r="AL10" s="49">
        <v>5</v>
      </c>
      <c r="AM10" s="50">
        <f t="shared" si="7"/>
        <v>3.4499632982627846</v>
      </c>
      <c r="AN10" s="51">
        <v>66</v>
      </c>
      <c r="AO10" s="51">
        <v>3</v>
      </c>
      <c r="AP10" s="52">
        <v>75</v>
      </c>
      <c r="AQ10" s="52">
        <v>2</v>
      </c>
      <c r="AR10" s="1"/>
    </row>
    <row r="11" spans="1:44" s="124" customFormat="1" ht="12" customHeight="1" x14ac:dyDescent="0.2">
      <c r="A11" s="56" t="s">
        <v>13</v>
      </c>
      <c r="B11" s="41">
        <f>SUM(B3:B10)</f>
        <v>4037</v>
      </c>
      <c r="C11" s="109"/>
      <c r="D11" s="101">
        <f>SUM(D3:D10)</f>
        <v>99.999999999999986</v>
      </c>
      <c r="E11" s="57">
        <f>SUM(E3:E10)</f>
        <v>2078</v>
      </c>
      <c r="F11" s="110"/>
      <c r="G11" s="58">
        <f>SUM(G3:G10)</f>
        <v>1959</v>
      </c>
      <c r="H11" s="111"/>
      <c r="I11" s="44">
        <f t="shared" ref="I11:AQ11" si="8">SUM(I3:I10)</f>
        <v>4078</v>
      </c>
      <c r="J11" s="45">
        <f t="shared" si="8"/>
        <v>41</v>
      </c>
      <c r="K11" s="35">
        <f t="shared" si="8"/>
        <v>100</v>
      </c>
      <c r="L11" s="92">
        <f t="shared" si="8"/>
        <v>2080</v>
      </c>
      <c r="M11" s="125">
        <f t="shared" si="8"/>
        <v>2</v>
      </c>
      <c r="N11" s="59">
        <f t="shared" si="8"/>
        <v>1998</v>
      </c>
      <c r="O11" s="127">
        <f t="shared" si="8"/>
        <v>39</v>
      </c>
      <c r="P11" s="48">
        <f t="shared" si="8"/>
        <v>4080</v>
      </c>
      <c r="Q11" s="49">
        <f t="shared" si="8"/>
        <v>2</v>
      </c>
      <c r="R11" s="37">
        <f t="shared" si="8"/>
        <v>100.00000000000001</v>
      </c>
      <c r="S11" s="60">
        <f t="shared" si="8"/>
        <v>2089</v>
      </c>
      <c r="T11" s="51">
        <f t="shared" si="8"/>
        <v>9</v>
      </c>
      <c r="U11" s="61">
        <f t="shared" si="8"/>
        <v>1991</v>
      </c>
      <c r="V11" s="89">
        <f t="shared" si="8"/>
        <v>-7</v>
      </c>
      <c r="W11" s="41">
        <f t="shared" si="8"/>
        <v>4062</v>
      </c>
      <c r="X11" s="86">
        <f t="shared" si="8"/>
        <v>-18</v>
      </c>
      <c r="Y11" s="101">
        <f t="shared" si="8"/>
        <v>100</v>
      </c>
      <c r="Z11" s="57">
        <f t="shared" si="8"/>
        <v>2094</v>
      </c>
      <c r="AA11" s="42">
        <f t="shared" si="8"/>
        <v>5</v>
      </c>
      <c r="AB11" s="58">
        <f t="shared" si="8"/>
        <v>1968</v>
      </c>
      <c r="AC11" s="87">
        <f t="shared" si="8"/>
        <v>-23</v>
      </c>
      <c r="AD11" s="44">
        <f t="shared" si="8"/>
        <v>4085</v>
      </c>
      <c r="AE11" s="45">
        <f t="shared" si="8"/>
        <v>23</v>
      </c>
      <c r="AF11" s="35">
        <f t="shared" si="8"/>
        <v>100</v>
      </c>
      <c r="AG11" s="92">
        <f t="shared" si="8"/>
        <v>2103</v>
      </c>
      <c r="AH11" s="84">
        <f t="shared" si="8"/>
        <v>9</v>
      </c>
      <c r="AI11" s="59">
        <f t="shared" si="8"/>
        <v>1982</v>
      </c>
      <c r="AJ11" s="47">
        <f t="shared" si="8"/>
        <v>14</v>
      </c>
      <c r="AK11" s="48">
        <f t="shared" si="8"/>
        <v>4087</v>
      </c>
      <c r="AL11" s="49">
        <f t="shared" si="8"/>
        <v>2</v>
      </c>
      <c r="AM11" s="37">
        <f t="shared" si="8"/>
        <v>100.00000000000001</v>
      </c>
      <c r="AN11" s="60">
        <f t="shared" si="8"/>
        <v>2090</v>
      </c>
      <c r="AO11" s="54">
        <f t="shared" si="8"/>
        <v>-13</v>
      </c>
      <c r="AP11" s="61">
        <f t="shared" si="8"/>
        <v>1997</v>
      </c>
      <c r="AQ11" s="52">
        <f t="shared" si="8"/>
        <v>15</v>
      </c>
      <c r="AR11" s="123"/>
    </row>
    <row r="12" spans="1:44" ht="28.5" customHeight="1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2"/>
    </row>
    <row r="13" spans="1:44" ht="14.25" customHeight="1" x14ac:dyDescent="0.2">
      <c r="A13" s="31" t="s">
        <v>0</v>
      </c>
      <c r="B13" s="138">
        <v>42369</v>
      </c>
      <c r="C13" s="139"/>
      <c r="D13" s="139"/>
      <c r="E13" s="139"/>
      <c r="F13" s="139"/>
      <c r="G13" s="139"/>
      <c r="H13" s="140"/>
      <c r="I13" s="141">
        <v>42735</v>
      </c>
      <c r="J13" s="142"/>
      <c r="K13" s="142"/>
      <c r="L13" s="142"/>
      <c r="M13" s="142"/>
      <c r="N13" s="142"/>
      <c r="O13" s="143"/>
      <c r="P13" s="135">
        <v>43100</v>
      </c>
      <c r="Q13" s="136"/>
      <c r="R13" s="136"/>
      <c r="S13" s="136"/>
      <c r="T13" s="136"/>
      <c r="U13" s="136"/>
      <c r="V13" s="137"/>
      <c r="W13" s="138">
        <v>43465</v>
      </c>
      <c r="X13" s="139"/>
      <c r="Y13" s="139"/>
      <c r="Z13" s="139"/>
      <c r="AA13" s="139"/>
      <c r="AB13" s="139"/>
      <c r="AC13" s="140"/>
      <c r="AD13" s="141">
        <v>43830</v>
      </c>
      <c r="AE13" s="142"/>
      <c r="AF13" s="142"/>
      <c r="AG13" s="142"/>
      <c r="AH13" s="142"/>
      <c r="AI13" s="142"/>
      <c r="AJ13" s="143"/>
      <c r="AK13" s="135">
        <v>44196</v>
      </c>
      <c r="AL13" s="136"/>
      <c r="AM13" s="136"/>
      <c r="AN13" s="136"/>
      <c r="AO13" s="136"/>
      <c r="AP13" s="136"/>
      <c r="AQ13" s="137"/>
      <c r="AR13" s="1"/>
    </row>
    <row r="14" spans="1:44" ht="12" customHeight="1" x14ac:dyDescent="0.2">
      <c r="A14" s="94"/>
      <c r="B14" s="3" t="s">
        <v>1</v>
      </c>
      <c r="C14" s="17"/>
      <c r="D14" s="3" t="s">
        <v>2</v>
      </c>
      <c r="E14" s="4" t="s">
        <v>3</v>
      </c>
      <c r="F14" s="18"/>
      <c r="G14" s="5" t="s">
        <v>4</v>
      </c>
      <c r="H14" s="19"/>
      <c r="I14" s="6" t="s">
        <v>1</v>
      </c>
      <c r="J14" s="20"/>
      <c r="K14" s="6" t="s">
        <v>2</v>
      </c>
      <c r="L14" s="21" t="s">
        <v>3</v>
      </c>
      <c r="M14" s="22"/>
      <c r="N14" s="7" t="s">
        <v>4</v>
      </c>
      <c r="O14" s="23"/>
      <c r="P14" s="8" t="s">
        <v>1</v>
      </c>
      <c r="Q14" s="24"/>
      <c r="R14" s="8" t="s">
        <v>2</v>
      </c>
      <c r="S14" s="9" t="s">
        <v>3</v>
      </c>
      <c r="T14" s="25"/>
      <c r="U14" s="10" t="s">
        <v>4</v>
      </c>
      <c r="V14" s="26"/>
      <c r="W14" s="3" t="s">
        <v>1</v>
      </c>
      <c r="X14" s="17"/>
      <c r="Y14" s="3" t="s">
        <v>2</v>
      </c>
      <c r="Z14" s="4" t="s">
        <v>3</v>
      </c>
      <c r="AA14" s="18"/>
      <c r="AB14" s="5" t="s">
        <v>4</v>
      </c>
      <c r="AC14" s="19"/>
      <c r="AD14" s="6" t="s">
        <v>1</v>
      </c>
      <c r="AE14" s="20"/>
      <c r="AF14" s="6" t="s">
        <v>2</v>
      </c>
      <c r="AG14" s="21" t="s">
        <v>3</v>
      </c>
      <c r="AH14" s="22"/>
      <c r="AI14" s="7" t="s">
        <v>4</v>
      </c>
      <c r="AJ14" s="23"/>
      <c r="AK14" s="8" t="s">
        <v>1</v>
      </c>
      <c r="AL14" s="24"/>
      <c r="AM14" s="8" t="s">
        <v>2</v>
      </c>
      <c r="AN14" s="9" t="s">
        <v>3</v>
      </c>
      <c r="AO14" s="25"/>
      <c r="AP14" s="10" t="s">
        <v>4</v>
      </c>
      <c r="AQ14" s="26"/>
      <c r="AR14" s="1"/>
    </row>
    <row r="15" spans="1:44" ht="12" customHeight="1" x14ac:dyDescent="0.2">
      <c r="A15" s="62" t="s">
        <v>5</v>
      </c>
      <c r="B15" s="11">
        <v>818</v>
      </c>
      <c r="C15" s="27">
        <v>4</v>
      </c>
      <c r="D15" s="128">
        <f>B15*100/4130</f>
        <v>19.80629539951574</v>
      </c>
      <c r="E15" s="13">
        <v>437</v>
      </c>
      <c r="F15" s="13">
        <v>6</v>
      </c>
      <c r="G15" s="14">
        <v>381</v>
      </c>
      <c r="H15" s="30">
        <v>-2</v>
      </c>
      <c r="I15" s="15">
        <v>812</v>
      </c>
      <c r="J15" s="63">
        <v>-6</v>
      </c>
      <c r="K15" s="130">
        <f>I15*100/4087</f>
        <v>19.867873746023978</v>
      </c>
      <c r="L15" s="95">
        <v>438</v>
      </c>
      <c r="M15" s="95">
        <v>1</v>
      </c>
      <c r="N15" s="64">
        <v>374</v>
      </c>
      <c r="O15" s="65">
        <v>-7</v>
      </c>
      <c r="P15" s="16">
        <v>831</v>
      </c>
      <c r="Q15" s="66">
        <v>19</v>
      </c>
      <c r="R15" s="132">
        <f>P15*100/4105</f>
        <v>20.243605359317904</v>
      </c>
      <c r="S15" s="68">
        <v>448</v>
      </c>
      <c r="T15" s="68">
        <v>10</v>
      </c>
      <c r="U15" s="69">
        <v>383</v>
      </c>
      <c r="V15" s="69">
        <v>9</v>
      </c>
      <c r="W15" s="11">
        <v>851</v>
      </c>
      <c r="X15" s="27">
        <v>20</v>
      </c>
      <c r="Y15" s="128">
        <f>W15*100/4099</f>
        <v>20.761161258843622</v>
      </c>
      <c r="Z15" s="13">
        <v>458</v>
      </c>
      <c r="AA15" s="13">
        <v>10</v>
      </c>
      <c r="AB15" s="14">
        <v>393</v>
      </c>
      <c r="AC15" s="14">
        <v>10</v>
      </c>
      <c r="AD15" s="15">
        <v>882</v>
      </c>
      <c r="AE15" s="70">
        <v>31</v>
      </c>
      <c r="AF15" s="130">
        <f>AD15*100/4136</f>
        <v>21.32495164410058</v>
      </c>
      <c r="AG15" s="95">
        <v>467</v>
      </c>
      <c r="AH15" s="95">
        <v>9</v>
      </c>
      <c r="AI15" s="64">
        <v>415</v>
      </c>
      <c r="AJ15" s="64">
        <v>22</v>
      </c>
      <c r="AK15" s="16">
        <v>901</v>
      </c>
      <c r="AL15" s="66">
        <v>19</v>
      </c>
      <c r="AM15" s="67">
        <f>AK15*100/4156</f>
        <v>21.679499518768047</v>
      </c>
      <c r="AN15" s="68">
        <v>480</v>
      </c>
      <c r="AO15" s="68">
        <v>13</v>
      </c>
      <c r="AP15" s="69">
        <v>421</v>
      </c>
      <c r="AQ15" s="69">
        <v>6</v>
      </c>
      <c r="AR15" s="1"/>
    </row>
    <row r="16" spans="1:44" ht="12" customHeight="1" x14ac:dyDescent="0.2">
      <c r="A16" s="62" t="s">
        <v>6</v>
      </c>
      <c r="B16" s="11">
        <v>725</v>
      </c>
      <c r="C16" s="27">
        <v>4</v>
      </c>
      <c r="D16" s="128">
        <f t="shared" ref="D16:D22" si="9">B16*100/4130</f>
        <v>17.554479418886199</v>
      </c>
      <c r="E16" s="13">
        <v>362</v>
      </c>
      <c r="F16" s="13">
        <v>0</v>
      </c>
      <c r="G16" s="14">
        <v>363</v>
      </c>
      <c r="H16" s="14">
        <v>4</v>
      </c>
      <c r="I16" s="15">
        <v>711</v>
      </c>
      <c r="J16" s="63">
        <v>-14</v>
      </c>
      <c r="K16" s="130">
        <f t="shared" ref="K16:K22" si="10">I16*100/4087</f>
        <v>17.396623440176167</v>
      </c>
      <c r="L16" s="95">
        <v>352</v>
      </c>
      <c r="M16" s="96">
        <v>-10</v>
      </c>
      <c r="N16" s="64">
        <v>359</v>
      </c>
      <c r="O16" s="65">
        <v>-4</v>
      </c>
      <c r="P16" s="16">
        <v>720</v>
      </c>
      <c r="Q16" s="66">
        <v>9</v>
      </c>
      <c r="R16" s="132">
        <f t="shared" ref="R16:R22" si="11">P16*100/4105</f>
        <v>17.539585870889159</v>
      </c>
      <c r="S16" s="68">
        <v>355</v>
      </c>
      <c r="T16" s="68">
        <v>3</v>
      </c>
      <c r="U16" s="69">
        <v>365</v>
      </c>
      <c r="V16" s="69">
        <v>6</v>
      </c>
      <c r="W16" s="11">
        <v>711</v>
      </c>
      <c r="X16" s="28">
        <v>-9</v>
      </c>
      <c r="Y16" s="128">
        <f t="shared" ref="Y16:Y22" si="12">W16*100/4099</f>
        <v>17.345694071724811</v>
      </c>
      <c r="Z16" s="13">
        <v>352</v>
      </c>
      <c r="AA16" s="29">
        <v>-3</v>
      </c>
      <c r="AB16" s="14">
        <v>359</v>
      </c>
      <c r="AC16" s="30">
        <v>-6</v>
      </c>
      <c r="AD16" s="15">
        <v>713</v>
      </c>
      <c r="AE16" s="70">
        <v>2</v>
      </c>
      <c r="AF16" s="130">
        <f t="shared" ref="AF16:AF22" si="13">AD16*100/4136</f>
        <v>17.238878143133462</v>
      </c>
      <c r="AG16" s="95">
        <v>351</v>
      </c>
      <c r="AH16" s="96">
        <v>-1</v>
      </c>
      <c r="AI16" s="64">
        <v>362</v>
      </c>
      <c r="AJ16" s="64">
        <v>3</v>
      </c>
      <c r="AK16" s="16">
        <v>723</v>
      </c>
      <c r="AL16" s="66">
        <v>10</v>
      </c>
      <c r="AM16" s="67">
        <f t="shared" ref="AM16:AM22" si="14">AK16*100/4156</f>
        <v>17.396535129932627</v>
      </c>
      <c r="AN16" s="68">
        <v>356</v>
      </c>
      <c r="AO16" s="68">
        <v>5</v>
      </c>
      <c r="AP16" s="69">
        <v>367</v>
      </c>
      <c r="AQ16" s="69">
        <v>5</v>
      </c>
      <c r="AR16" s="1"/>
    </row>
    <row r="17" spans="1:44" ht="12" customHeight="1" x14ac:dyDescent="0.2">
      <c r="A17" s="62" t="s">
        <v>7</v>
      </c>
      <c r="B17" s="11">
        <v>540</v>
      </c>
      <c r="C17" s="27">
        <v>11</v>
      </c>
      <c r="D17" s="128">
        <f t="shared" si="9"/>
        <v>13.075060532687651</v>
      </c>
      <c r="E17" s="13">
        <v>279</v>
      </c>
      <c r="F17" s="13">
        <v>9</v>
      </c>
      <c r="G17" s="14">
        <v>261</v>
      </c>
      <c r="H17" s="14">
        <v>2</v>
      </c>
      <c r="I17" s="15">
        <v>536</v>
      </c>
      <c r="J17" s="63">
        <v>-4</v>
      </c>
      <c r="K17" s="130">
        <f t="shared" si="10"/>
        <v>13.114754098360656</v>
      </c>
      <c r="L17" s="95">
        <v>272</v>
      </c>
      <c r="M17" s="96">
        <v>-7</v>
      </c>
      <c r="N17" s="64">
        <v>264</v>
      </c>
      <c r="O17" s="64">
        <v>3</v>
      </c>
      <c r="P17" s="16">
        <v>539</v>
      </c>
      <c r="Q17" s="66">
        <v>3</v>
      </c>
      <c r="R17" s="132">
        <f t="shared" si="11"/>
        <v>13.130328867235079</v>
      </c>
      <c r="S17" s="68">
        <v>276</v>
      </c>
      <c r="T17" s="68">
        <v>4</v>
      </c>
      <c r="U17" s="69">
        <v>263</v>
      </c>
      <c r="V17" s="97">
        <v>-1</v>
      </c>
      <c r="W17" s="11">
        <v>542</v>
      </c>
      <c r="X17" s="27">
        <v>3</v>
      </c>
      <c r="Y17" s="128">
        <f t="shared" si="12"/>
        <v>13.222737252988534</v>
      </c>
      <c r="Z17" s="13">
        <v>280</v>
      </c>
      <c r="AA17" s="13">
        <v>4</v>
      </c>
      <c r="AB17" s="14">
        <v>262</v>
      </c>
      <c r="AC17" s="30">
        <v>-1</v>
      </c>
      <c r="AD17" s="15">
        <v>539</v>
      </c>
      <c r="AE17" s="63">
        <v>-3</v>
      </c>
      <c r="AF17" s="130">
        <f t="shared" si="13"/>
        <v>13.031914893617021</v>
      </c>
      <c r="AG17" s="95">
        <v>279</v>
      </c>
      <c r="AH17" s="96">
        <v>-1</v>
      </c>
      <c r="AI17" s="64">
        <v>260</v>
      </c>
      <c r="AJ17" s="65">
        <v>-2</v>
      </c>
      <c r="AK17" s="16">
        <v>525</v>
      </c>
      <c r="AL17" s="71">
        <v>-14</v>
      </c>
      <c r="AM17" s="67">
        <f t="shared" si="14"/>
        <v>12.632338787295476</v>
      </c>
      <c r="AN17" s="68">
        <v>276</v>
      </c>
      <c r="AO17" s="72">
        <v>-3</v>
      </c>
      <c r="AP17" s="69">
        <v>249</v>
      </c>
      <c r="AQ17" s="97">
        <v>-11</v>
      </c>
      <c r="AR17" s="1"/>
    </row>
    <row r="18" spans="1:44" ht="12" customHeight="1" x14ac:dyDescent="0.2">
      <c r="A18" s="62" t="s">
        <v>8</v>
      </c>
      <c r="B18" s="11">
        <v>342</v>
      </c>
      <c r="C18" s="27">
        <v>3</v>
      </c>
      <c r="D18" s="128">
        <f t="shared" si="9"/>
        <v>8.2808716707021794</v>
      </c>
      <c r="E18" s="13">
        <v>161</v>
      </c>
      <c r="F18" s="29">
        <v>-1</v>
      </c>
      <c r="G18" s="14">
        <v>181</v>
      </c>
      <c r="H18" s="14">
        <v>4</v>
      </c>
      <c r="I18" s="15">
        <v>337</v>
      </c>
      <c r="J18" s="63">
        <v>-5</v>
      </c>
      <c r="K18" s="130">
        <f t="shared" si="10"/>
        <v>8.2456569610961594</v>
      </c>
      <c r="L18" s="95">
        <v>159</v>
      </c>
      <c r="M18" s="96">
        <v>-2</v>
      </c>
      <c r="N18" s="64">
        <v>178</v>
      </c>
      <c r="O18" s="65">
        <v>-3</v>
      </c>
      <c r="P18" s="16">
        <v>345</v>
      </c>
      <c r="Q18" s="66">
        <v>8</v>
      </c>
      <c r="R18" s="132">
        <f t="shared" si="11"/>
        <v>8.4043848964677217</v>
      </c>
      <c r="S18" s="68">
        <v>160</v>
      </c>
      <c r="T18" s="68">
        <v>1</v>
      </c>
      <c r="U18" s="69">
        <v>185</v>
      </c>
      <c r="V18" s="69">
        <v>7</v>
      </c>
      <c r="W18" s="11">
        <v>333</v>
      </c>
      <c r="X18" s="28">
        <v>-12</v>
      </c>
      <c r="Y18" s="128">
        <f t="shared" si="12"/>
        <v>8.1239326665040252</v>
      </c>
      <c r="Z18" s="13">
        <v>156</v>
      </c>
      <c r="AA18" s="29">
        <v>-4</v>
      </c>
      <c r="AB18" s="14">
        <v>177</v>
      </c>
      <c r="AC18" s="30">
        <v>-8</v>
      </c>
      <c r="AD18" s="15">
        <v>332</v>
      </c>
      <c r="AE18" s="63">
        <v>-1</v>
      </c>
      <c r="AF18" s="130">
        <f t="shared" si="13"/>
        <v>8.0270793036750483</v>
      </c>
      <c r="AG18" s="95">
        <v>153</v>
      </c>
      <c r="AH18" s="96">
        <v>-3</v>
      </c>
      <c r="AI18" s="64">
        <v>179</v>
      </c>
      <c r="AJ18" s="64">
        <v>2</v>
      </c>
      <c r="AK18" s="16">
        <v>333</v>
      </c>
      <c r="AL18" s="66">
        <v>1</v>
      </c>
      <c r="AM18" s="67">
        <f t="shared" si="14"/>
        <v>8.0125120307988453</v>
      </c>
      <c r="AN18" s="68">
        <v>152</v>
      </c>
      <c r="AO18" s="72">
        <v>-1</v>
      </c>
      <c r="AP18" s="69">
        <v>181</v>
      </c>
      <c r="AQ18" s="69">
        <v>2</v>
      </c>
      <c r="AR18" s="1"/>
    </row>
    <row r="19" spans="1:44" ht="12" customHeight="1" x14ac:dyDescent="0.2">
      <c r="A19" s="62" t="s">
        <v>9</v>
      </c>
      <c r="B19" s="11">
        <v>103</v>
      </c>
      <c r="C19" s="28">
        <v>-1</v>
      </c>
      <c r="D19" s="128">
        <f t="shared" si="9"/>
        <v>2.4939467312348667</v>
      </c>
      <c r="E19" s="13">
        <v>54</v>
      </c>
      <c r="F19" s="13">
        <v>0</v>
      </c>
      <c r="G19" s="14">
        <v>49</v>
      </c>
      <c r="H19" s="30">
        <v>-1</v>
      </c>
      <c r="I19" s="15">
        <v>103</v>
      </c>
      <c r="J19" s="70">
        <v>0</v>
      </c>
      <c r="K19" s="130">
        <f t="shared" si="10"/>
        <v>2.5201859554685591</v>
      </c>
      <c r="L19" s="95">
        <v>55</v>
      </c>
      <c r="M19" s="95">
        <v>1</v>
      </c>
      <c r="N19" s="64">
        <v>48</v>
      </c>
      <c r="O19" s="65">
        <v>-1</v>
      </c>
      <c r="P19" s="16">
        <v>102</v>
      </c>
      <c r="Q19" s="71">
        <v>-1</v>
      </c>
      <c r="R19" s="132">
        <f t="shared" si="11"/>
        <v>2.484774665042631</v>
      </c>
      <c r="S19" s="68">
        <v>56</v>
      </c>
      <c r="T19" s="68">
        <v>1</v>
      </c>
      <c r="U19" s="69">
        <v>46</v>
      </c>
      <c r="V19" s="97">
        <v>-2</v>
      </c>
      <c r="W19" s="11">
        <v>99</v>
      </c>
      <c r="X19" s="28">
        <v>-3</v>
      </c>
      <c r="Y19" s="128">
        <f t="shared" si="12"/>
        <v>2.4152232251768724</v>
      </c>
      <c r="Z19" s="13">
        <v>54</v>
      </c>
      <c r="AA19" s="29">
        <v>-2</v>
      </c>
      <c r="AB19" s="14">
        <v>45</v>
      </c>
      <c r="AC19" s="30">
        <v>-1</v>
      </c>
      <c r="AD19" s="15">
        <v>98</v>
      </c>
      <c r="AE19" s="63">
        <v>-1</v>
      </c>
      <c r="AF19" s="130">
        <f t="shared" si="13"/>
        <v>2.3694390715667311</v>
      </c>
      <c r="AG19" s="95">
        <v>52</v>
      </c>
      <c r="AH19" s="96">
        <v>-2</v>
      </c>
      <c r="AI19" s="64">
        <v>46</v>
      </c>
      <c r="AJ19" s="64">
        <v>1</v>
      </c>
      <c r="AK19" s="16">
        <v>99</v>
      </c>
      <c r="AL19" s="66">
        <v>1</v>
      </c>
      <c r="AM19" s="67">
        <f t="shared" si="14"/>
        <v>2.3820981713185754</v>
      </c>
      <c r="AN19" s="68">
        <v>54</v>
      </c>
      <c r="AO19" s="68">
        <v>2</v>
      </c>
      <c r="AP19" s="69">
        <v>45</v>
      </c>
      <c r="AQ19" s="97">
        <v>-1</v>
      </c>
      <c r="AR19" s="1"/>
    </row>
    <row r="20" spans="1:44" ht="12" customHeight="1" x14ac:dyDescent="0.2">
      <c r="A20" s="62" t="s">
        <v>10</v>
      </c>
      <c r="B20" s="11">
        <v>382</v>
      </c>
      <c r="C20" s="28">
        <v>-1</v>
      </c>
      <c r="D20" s="128">
        <f t="shared" si="9"/>
        <v>9.2493946731234864</v>
      </c>
      <c r="E20" s="13">
        <v>196</v>
      </c>
      <c r="F20" s="13">
        <v>0</v>
      </c>
      <c r="G20" s="14">
        <v>186</v>
      </c>
      <c r="H20" s="30">
        <v>-1</v>
      </c>
      <c r="I20" s="15">
        <v>386</v>
      </c>
      <c r="J20" s="70">
        <v>4</v>
      </c>
      <c r="K20" s="130">
        <f t="shared" si="10"/>
        <v>9.4445803768045025</v>
      </c>
      <c r="L20" s="95">
        <v>197</v>
      </c>
      <c r="M20" s="95">
        <v>1</v>
      </c>
      <c r="N20" s="64">
        <v>189</v>
      </c>
      <c r="O20" s="64">
        <v>3</v>
      </c>
      <c r="P20" s="16">
        <v>383</v>
      </c>
      <c r="Q20" s="71">
        <v>-3</v>
      </c>
      <c r="R20" s="132">
        <f t="shared" si="11"/>
        <v>9.3300852618757606</v>
      </c>
      <c r="S20" s="68">
        <v>195</v>
      </c>
      <c r="T20" s="72">
        <v>-2</v>
      </c>
      <c r="U20" s="69">
        <v>188</v>
      </c>
      <c r="V20" s="97">
        <v>-1</v>
      </c>
      <c r="W20" s="11">
        <v>388</v>
      </c>
      <c r="X20" s="27">
        <v>5</v>
      </c>
      <c r="Y20" s="128">
        <f t="shared" si="12"/>
        <v>9.4657233471578426</v>
      </c>
      <c r="Z20" s="13">
        <v>198</v>
      </c>
      <c r="AA20" s="13">
        <v>3</v>
      </c>
      <c r="AB20" s="14">
        <v>190</v>
      </c>
      <c r="AC20" s="14">
        <v>2</v>
      </c>
      <c r="AD20" s="15">
        <v>385</v>
      </c>
      <c r="AE20" s="63">
        <v>-3</v>
      </c>
      <c r="AF20" s="130">
        <f t="shared" si="13"/>
        <v>9.3085106382978715</v>
      </c>
      <c r="AG20" s="95">
        <v>194</v>
      </c>
      <c r="AH20" s="96">
        <v>-4</v>
      </c>
      <c r="AI20" s="64">
        <v>191</v>
      </c>
      <c r="AJ20" s="64">
        <v>1</v>
      </c>
      <c r="AK20" s="16">
        <v>383</v>
      </c>
      <c r="AL20" s="71">
        <v>-2</v>
      </c>
      <c r="AM20" s="67">
        <f t="shared" si="14"/>
        <v>9.2155919153031753</v>
      </c>
      <c r="AN20" s="68">
        <v>194</v>
      </c>
      <c r="AO20" s="68">
        <v>0</v>
      </c>
      <c r="AP20" s="69">
        <v>189</v>
      </c>
      <c r="AQ20" s="97">
        <v>-2</v>
      </c>
      <c r="AR20" s="1"/>
    </row>
    <row r="21" spans="1:44" ht="12" customHeight="1" x14ac:dyDescent="0.2">
      <c r="A21" s="62" t="s">
        <v>11</v>
      </c>
      <c r="B21" s="11">
        <v>1079</v>
      </c>
      <c r="C21" s="27">
        <v>23</v>
      </c>
      <c r="D21" s="128">
        <f t="shared" si="9"/>
        <v>26.125907990314769</v>
      </c>
      <c r="E21" s="13">
        <v>558</v>
      </c>
      <c r="F21" s="13">
        <v>9</v>
      </c>
      <c r="G21" s="14">
        <v>521</v>
      </c>
      <c r="H21" s="14">
        <v>14</v>
      </c>
      <c r="I21" s="15">
        <v>1062</v>
      </c>
      <c r="J21" s="63">
        <v>-17</v>
      </c>
      <c r="K21" s="130">
        <f t="shared" si="10"/>
        <v>25.984829948617566</v>
      </c>
      <c r="L21" s="95">
        <v>547</v>
      </c>
      <c r="M21" s="96">
        <v>-11</v>
      </c>
      <c r="N21" s="64">
        <v>515</v>
      </c>
      <c r="O21" s="65">
        <v>-6</v>
      </c>
      <c r="P21" s="16">
        <v>1043</v>
      </c>
      <c r="Q21" s="71">
        <v>-19</v>
      </c>
      <c r="R21" s="132">
        <f t="shared" si="11"/>
        <v>25.40803897685749</v>
      </c>
      <c r="S21" s="68">
        <v>532</v>
      </c>
      <c r="T21" s="72">
        <v>-15</v>
      </c>
      <c r="U21" s="69">
        <v>511</v>
      </c>
      <c r="V21" s="97">
        <v>-4</v>
      </c>
      <c r="W21" s="11">
        <v>1034</v>
      </c>
      <c r="X21" s="28">
        <v>-9</v>
      </c>
      <c r="Y21" s="128">
        <f t="shared" si="12"/>
        <v>25.225664796291777</v>
      </c>
      <c r="Z21" s="13">
        <v>518</v>
      </c>
      <c r="AA21" s="29">
        <v>-14</v>
      </c>
      <c r="AB21" s="14">
        <v>516</v>
      </c>
      <c r="AC21" s="14">
        <v>5</v>
      </c>
      <c r="AD21" s="15">
        <v>1040</v>
      </c>
      <c r="AE21" s="70">
        <v>6</v>
      </c>
      <c r="AF21" s="130">
        <f t="shared" si="13"/>
        <v>25.145067698259187</v>
      </c>
      <c r="AG21" s="95">
        <v>518</v>
      </c>
      <c r="AH21" s="95">
        <v>0</v>
      </c>
      <c r="AI21" s="64">
        <v>522</v>
      </c>
      <c r="AJ21" s="64">
        <v>6</v>
      </c>
      <c r="AK21" s="16">
        <v>1040</v>
      </c>
      <c r="AL21" s="66">
        <v>0</v>
      </c>
      <c r="AM21" s="67">
        <f t="shared" si="14"/>
        <v>25.024061597690086</v>
      </c>
      <c r="AN21" s="68">
        <v>523</v>
      </c>
      <c r="AO21" s="68">
        <v>5</v>
      </c>
      <c r="AP21" s="69">
        <v>517</v>
      </c>
      <c r="AQ21" s="97">
        <v>-5</v>
      </c>
      <c r="AR21" s="1"/>
    </row>
    <row r="22" spans="1:44" ht="12" customHeight="1" x14ac:dyDescent="0.2">
      <c r="A22" s="62" t="s">
        <v>12</v>
      </c>
      <c r="B22" s="11">
        <v>141</v>
      </c>
      <c r="C22" s="27">
        <v>0</v>
      </c>
      <c r="D22" s="128">
        <f t="shared" si="9"/>
        <v>3.4140435835351091</v>
      </c>
      <c r="E22" s="13">
        <v>66</v>
      </c>
      <c r="F22" s="13">
        <v>0</v>
      </c>
      <c r="G22" s="14">
        <v>75</v>
      </c>
      <c r="H22" s="14">
        <v>0</v>
      </c>
      <c r="I22" s="15">
        <v>140</v>
      </c>
      <c r="J22" s="63">
        <v>-1</v>
      </c>
      <c r="K22" s="130">
        <f t="shared" si="10"/>
        <v>3.4254954734524099</v>
      </c>
      <c r="L22" s="95">
        <v>64</v>
      </c>
      <c r="M22" s="96">
        <v>-2</v>
      </c>
      <c r="N22" s="64">
        <v>76</v>
      </c>
      <c r="O22" s="64">
        <v>1</v>
      </c>
      <c r="P22" s="16">
        <v>142</v>
      </c>
      <c r="Q22" s="66">
        <v>2</v>
      </c>
      <c r="R22" s="132">
        <f t="shared" si="11"/>
        <v>3.4591961023142508</v>
      </c>
      <c r="S22" s="68">
        <v>64</v>
      </c>
      <c r="T22" s="68">
        <v>0</v>
      </c>
      <c r="U22" s="69">
        <v>78</v>
      </c>
      <c r="V22" s="69">
        <v>2</v>
      </c>
      <c r="W22" s="11">
        <v>141</v>
      </c>
      <c r="X22" s="28">
        <v>-1</v>
      </c>
      <c r="Y22" s="128">
        <f t="shared" si="12"/>
        <v>3.4398633813125152</v>
      </c>
      <c r="Z22" s="13">
        <v>63</v>
      </c>
      <c r="AA22" s="29">
        <v>-1</v>
      </c>
      <c r="AB22" s="14">
        <v>78</v>
      </c>
      <c r="AC22" s="14">
        <v>0</v>
      </c>
      <c r="AD22" s="15">
        <v>147</v>
      </c>
      <c r="AE22" s="70">
        <v>6</v>
      </c>
      <c r="AF22" s="130">
        <f t="shared" si="13"/>
        <v>3.5541586073500966</v>
      </c>
      <c r="AG22" s="95">
        <v>66</v>
      </c>
      <c r="AH22" s="95">
        <v>3</v>
      </c>
      <c r="AI22" s="64">
        <v>81</v>
      </c>
      <c r="AJ22" s="64">
        <v>3</v>
      </c>
      <c r="AK22" s="16">
        <v>152</v>
      </c>
      <c r="AL22" s="66">
        <v>5</v>
      </c>
      <c r="AM22" s="67">
        <f t="shared" si="14"/>
        <v>3.6573628488931664</v>
      </c>
      <c r="AN22" s="68">
        <v>67</v>
      </c>
      <c r="AO22" s="68">
        <v>1</v>
      </c>
      <c r="AP22" s="69">
        <v>85</v>
      </c>
      <c r="AQ22" s="69">
        <v>4</v>
      </c>
      <c r="AR22" s="1"/>
    </row>
    <row r="23" spans="1:44" s="124" customFormat="1" ht="12" customHeight="1" x14ac:dyDescent="0.2">
      <c r="A23" s="56" t="s">
        <v>13</v>
      </c>
      <c r="B23" s="41">
        <f t="shared" ref="B23:AQ23" si="15">SUM(B15:B22)</f>
        <v>4130</v>
      </c>
      <c r="C23" s="90">
        <f t="shared" si="15"/>
        <v>43</v>
      </c>
      <c r="D23" s="101">
        <f t="shared" si="15"/>
        <v>99.999999999999986</v>
      </c>
      <c r="E23" s="57">
        <f t="shared" si="15"/>
        <v>2113</v>
      </c>
      <c r="F23" s="42">
        <f t="shared" si="15"/>
        <v>23</v>
      </c>
      <c r="G23" s="58">
        <f t="shared" si="15"/>
        <v>2017</v>
      </c>
      <c r="H23" s="43">
        <f t="shared" si="15"/>
        <v>20</v>
      </c>
      <c r="I23" s="44">
        <f t="shared" si="15"/>
        <v>4087</v>
      </c>
      <c r="J23" s="55">
        <f t="shared" si="15"/>
        <v>-43</v>
      </c>
      <c r="K23" s="122">
        <f t="shared" si="15"/>
        <v>100.00000000000001</v>
      </c>
      <c r="L23" s="92">
        <f t="shared" si="15"/>
        <v>2084</v>
      </c>
      <c r="M23" s="85">
        <f t="shared" si="15"/>
        <v>-29</v>
      </c>
      <c r="N23" s="59">
        <f t="shared" si="15"/>
        <v>2003</v>
      </c>
      <c r="O23" s="88">
        <f t="shared" si="15"/>
        <v>-14</v>
      </c>
      <c r="P23" s="48">
        <f t="shared" si="15"/>
        <v>4105</v>
      </c>
      <c r="Q23" s="49">
        <f t="shared" si="15"/>
        <v>18</v>
      </c>
      <c r="R23" s="133">
        <f t="shared" si="15"/>
        <v>100</v>
      </c>
      <c r="S23" s="60">
        <f t="shared" si="15"/>
        <v>2086</v>
      </c>
      <c r="T23" s="51">
        <f t="shared" si="15"/>
        <v>2</v>
      </c>
      <c r="U23" s="61">
        <f t="shared" si="15"/>
        <v>2019</v>
      </c>
      <c r="V23" s="52">
        <f t="shared" si="15"/>
        <v>16</v>
      </c>
      <c r="W23" s="41">
        <f t="shared" si="15"/>
        <v>4099</v>
      </c>
      <c r="X23" s="86">
        <f t="shared" si="15"/>
        <v>-6</v>
      </c>
      <c r="Y23" s="129">
        <f t="shared" si="15"/>
        <v>100.00000000000001</v>
      </c>
      <c r="Z23" s="57">
        <f t="shared" si="15"/>
        <v>2079</v>
      </c>
      <c r="AA23" s="91">
        <f t="shared" si="15"/>
        <v>-7</v>
      </c>
      <c r="AB23" s="58">
        <f t="shared" si="15"/>
        <v>2020</v>
      </c>
      <c r="AC23" s="43">
        <f t="shared" si="15"/>
        <v>1</v>
      </c>
      <c r="AD23" s="44">
        <f t="shared" si="15"/>
        <v>4136</v>
      </c>
      <c r="AE23" s="45">
        <f t="shared" si="15"/>
        <v>37</v>
      </c>
      <c r="AF23" s="131">
        <f t="shared" si="15"/>
        <v>100</v>
      </c>
      <c r="AG23" s="92">
        <f t="shared" si="15"/>
        <v>2080</v>
      </c>
      <c r="AH23" s="84">
        <f t="shared" si="15"/>
        <v>1</v>
      </c>
      <c r="AI23" s="59">
        <f t="shared" si="15"/>
        <v>2056</v>
      </c>
      <c r="AJ23" s="47">
        <f t="shared" si="15"/>
        <v>36</v>
      </c>
      <c r="AK23" s="48">
        <f t="shared" si="15"/>
        <v>4156</v>
      </c>
      <c r="AL23" s="49">
        <f t="shared" si="15"/>
        <v>20</v>
      </c>
      <c r="AM23" s="37">
        <f t="shared" si="15"/>
        <v>100</v>
      </c>
      <c r="AN23" s="60">
        <f t="shared" si="15"/>
        <v>2102</v>
      </c>
      <c r="AO23" s="51">
        <f t="shared" si="15"/>
        <v>22</v>
      </c>
      <c r="AP23" s="61">
        <f t="shared" si="15"/>
        <v>2054</v>
      </c>
      <c r="AQ23" s="89">
        <f t="shared" si="15"/>
        <v>-2</v>
      </c>
      <c r="AR23" s="123"/>
    </row>
    <row r="24" spans="1:44" ht="27.95" customHeight="1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2"/>
    </row>
    <row r="25" spans="1:44" ht="14.25" customHeight="1" x14ac:dyDescent="0.2">
      <c r="A25" s="31" t="s">
        <v>0</v>
      </c>
      <c r="B25" s="138">
        <v>44561</v>
      </c>
      <c r="C25" s="139"/>
      <c r="D25" s="139"/>
      <c r="E25" s="139"/>
      <c r="F25" s="139"/>
      <c r="G25" s="139"/>
      <c r="H25" s="140"/>
      <c r="I25" s="141">
        <v>44926</v>
      </c>
      <c r="J25" s="142"/>
      <c r="K25" s="142"/>
      <c r="L25" s="142"/>
      <c r="M25" s="142"/>
      <c r="N25" s="142"/>
      <c r="O25" s="143"/>
      <c r="P25" s="135">
        <v>45291</v>
      </c>
      <c r="Q25" s="136"/>
      <c r="R25" s="136"/>
      <c r="S25" s="136"/>
      <c r="T25" s="136"/>
      <c r="U25" s="136"/>
      <c r="V25" s="137"/>
      <c r="W25" s="138">
        <v>45657</v>
      </c>
      <c r="X25" s="139"/>
      <c r="Y25" s="139"/>
      <c r="Z25" s="139"/>
      <c r="AA25" s="139"/>
      <c r="AB25" s="139"/>
      <c r="AC25" s="140"/>
      <c r="AD25" s="141">
        <v>46022</v>
      </c>
      <c r="AE25" s="142"/>
      <c r="AF25" s="142"/>
      <c r="AG25" s="142"/>
      <c r="AH25" s="142"/>
      <c r="AI25" s="142"/>
      <c r="AJ25" s="143"/>
      <c r="AK25" s="135">
        <v>46387</v>
      </c>
      <c r="AL25" s="136"/>
      <c r="AM25" s="136"/>
      <c r="AN25" s="136"/>
      <c r="AO25" s="136"/>
      <c r="AP25" s="136"/>
      <c r="AQ25" s="137"/>
      <c r="AR25" s="1"/>
    </row>
    <row r="26" spans="1:44" ht="12" customHeight="1" x14ac:dyDescent="0.2">
      <c r="A26" s="94"/>
      <c r="B26" s="3" t="s">
        <v>1</v>
      </c>
      <c r="C26" s="17"/>
      <c r="D26" s="3" t="s">
        <v>2</v>
      </c>
      <c r="E26" s="4" t="s">
        <v>3</v>
      </c>
      <c r="F26" s="18"/>
      <c r="G26" s="5" t="s">
        <v>4</v>
      </c>
      <c r="H26" s="19"/>
      <c r="I26" s="6" t="s">
        <v>1</v>
      </c>
      <c r="J26" s="20"/>
      <c r="K26" s="6" t="s">
        <v>2</v>
      </c>
      <c r="L26" s="21" t="s">
        <v>3</v>
      </c>
      <c r="M26" s="22"/>
      <c r="N26" s="7" t="s">
        <v>4</v>
      </c>
      <c r="O26" s="23"/>
      <c r="P26" s="8" t="s">
        <v>1</v>
      </c>
      <c r="Q26" s="24"/>
      <c r="R26" s="8" t="s">
        <v>2</v>
      </c>
      <c r="S26" s="9" t="s">
        <v>3</v>
      </c>
      <c r="T26" s="25"/>
      <c r="U26" s="10" t="s">
        <v>4</v>
      </c>
      <c r="V26" s="26"/>
      <c r="W26" s="3" t="s">
        <v>1</v>
      </c>
      <c r="X26" s="17"/>
      <c r="Y26" s="3" t="s">
        <v>2</v>
      </c>
      <c r="Z26" s="4" t="s">
        <v>3</v>
      </c>
      <c r="AA26" s="18"/>
      <c r="AB26" s="5" t="s">
        <v>4</v>
      </c>
      <c r="AC26" s="19"/>
      <c r="AD26" s="6" t="s">
        <v>1</v>
      </c>
      <c r="AE26" s="20"/>
      <c r="AF26" s="6" t="s">
        <v>2</v>
      </c>
      <c r="AG26" s="21" t="s">
        <v>3</v>
      </c>
      <c r="AH26" s="22"/>
      <c r="AI26" s="7" t="s">
        <v>4</v>
      </c>
      <c r="AJ26" s="23"/>
      <c r="AK26" s="8" t="s">
        <v>1</v>
      </c>
      <c r="AL26" s="24"/>
      <c r="AM26" s="8" t="s">
        <v>2</v>
      </c>
      <c r="AN26" s="9" t="s">
        <v>3</v>
      </c>
      <c r="AO26" s="25"/>
      <c r="AP26" s="10" t="s">
        <v>4</v>
      </c>
      <c r="AQ26" s="26"/>
      <c r="AR26" s="1"/>
    </row>
    <row r="27" spans="1:44" ht="12" customHeight="1" x14ac:dyDescent="0.2">
      <c r="A27" s="62" t="s">
        <v>5</v>
      </c>
      <c r="B27" s="11">
        <v>918</v>
      </c>
      <c r="C27" s="27">
        <v>17</v>
      </c>
      <c r="D27" s="12">
        <f>B27*100/4179</f>
        <v>21.966977745872217</v>
      </c>
      <c r="E27" s="13">
        <v>483</v>
      </c>
      <c r="F27" s="13">
        <v>3</v>
      </c>
      <c r="G27" s="14">
        <v>435</v>
      </c>
      <c r="H27" s="14">
        <v>14</v>
      </c>
      <c r="I27" s="103">
        <v>913</v>
      </c>
      <c r="J27" s="112">
        <f>I27-B27</f>
        <v>-5</v>
      </c>
      <c r="K27" s="121">
        <f>I27*100/4164</f>
        <v>21.92603266090298</v>
      </c>
      <c r="L27" s="104">
        <v>479</v>
      </c>
      <c r="M27" s="113">
        <f>L27-E27</f>
        <v>-4</v>
      </c>
      <c r="N27" s="105">
        <v>434</v>
      </c>
      <c r="O27" s="114">
        <f>N27-G27</f>
        <v>-1</v>
      </c>
      <c r="P27" s="106">
        <v>918</v>
      </c>
      <c r="Q27" s="115">
        <f>P27-I27</f>
        <v>5</v>
      </c>
      <c r="R27" s="145">
        <f>P27/P35*100</f>
        <v>21.988023952095809</v>
      </c>
      <c r="S27" s="107">
        <v>485</v>
      </c>
      <c r="T27" s="116">
        <f>S27-L27</f>
        <v>6</v>
      </c>
      <c r="U27" s="108">
        <v>433</v>
      </c>
      <c r="V27" s="117">
        <f>U27-N27</f>
        <v>-1</v>
      </c>
      <c r="W27" s="109"/>
      <c r="X27" s="118"/>
      <c r="Y27" s="109"/>
      <c r="Z27" s="110"/>
      <c r="AA27" s="119"/>
      <c r="AB27" s="111"/>
      <c r="AC27" s="120"/>
      <c r="AD27" s="102"/>
      <c r="AE27" s="112"/>
      <c r="AF27" s="102"/>
      <c r="AG27" s="104"/>
      <c r="AH27" s="113"/>
      <c r="AI27" s="105"/>
      <c r="AJ27" s="114"/>
      <c r="AK27" s="106"/>
      <c r="AL27" s="115"/>
      <c r="AM27" s="106"/>
      <c r="AN27" s="107"/>
      <c r="AO27" s="116"/>
      <c r="AP27" s="108"/>
      <c r="AQ27" s="117"/>
      <c r="AR27" s="1"/>
    </row>
    <row r="28" spans="1:44" ht="12" customHeight="1" x14ac:dyDescent="0.2">
      <c r="A28" s="62" t="s">
        <v>6</v>
      </c>
      <c r="B28" s="11">
        <v>737</v>
      </c>
      <c r="C28" s="27">
        <v>14</v>
      </c>
      <c r="D28" s="12">
        <f t="shared" ref="D28:D34" si="16">B28*100/4179</f>
        <v>17.635798037808087</v>
      </c>
      <c r="E28" s="13">
        <v>364</v>
      </c>
      <c r="F28" s="13">
        <v>8</v>
      </c>
      <c r="G28" s="14">
        <v>373</v>
      </c>
      <c r="H28" s="14">
        <v>6</v>
      </c>
      <c r="I28" s="103">
        <v>730</v>
      </c>
      <c r="J28" s="112">
        <f t="shared" ref="J28:J34" si="17">I28-B28</f>
        <v>-7</v>
      </c>
      <c r="K28" s="121">
        <f t="shared" ref="K28:K34" si="18">I28*100/4164</f>
        <v>17.531219980787704</v>
      </c>
      <c r="L28" s="104">
        <v>361</v>
      </c>
      <c r="M28" s="113">
        <f t="shared" ref="M28:M34" si="19">L28-E28</f>
        <v>-3</v>
      </c>
      <c r="N28" s="105">
        <v>369</v>
      </c>
      <c r="O28" s="114">
        <f t="shared" ref="O28:O34" si="20">N28-G28</f>
        <v>-4</v>
      </c>
      <c r="P28" s="106">
        <v>729</v>
      </c>
      <c r="Q28" s="115">
        <f t="shared" ref="Q28:Q34" si="21">P28-I28</f>
        <v>-1</v>
      </c>
      <c r="R28" s="145">
        <f>P28/P35*100</f>
        <v>17.461077844311376</v>
      </c>
      <c r="S28" s="107">
        <v>356</v>
      </c>
      <c r="T28" s="116">
        <f t="shared" ref="T28:T34" si="22">S28-L28</f>
        <v>-5</v>
      </c>
      <c r="U28" s="108">
        <v>373</v>
      </c>
      <c r="V28" s="117">
        <f t="shared" ref="V28:V34" si="23">U28-N28</f>
        <v>4</v>
      </c>
      <c r="W28" s="109"/>
      <c r="X28" s="118"/>
      <c r="Y28" s="109"/>
      <c r="Z28" s="110"/>
      <c r="AA28" s="119"/>
      <c r="AB28" s="111"/>
      <c r="AC28" s="120"/>
      <c r="AD28" s="102"/>
      <c r="AE28" s="112"/>
      <c r="AF28" s="102"/>
      <c r="AG28" s="104"/>
      <c r="AH28" s="113"/>
      <c r="AI28" s="105"/>
      <c r="AJ28" s="114"/>
      <c r="AK28" s="106"/>
      <c r="AL28" s="115"/>
      <c r="AM28" s="106"/>
      <c r="AN28" s="107"/>
      <c r="AO28" s="116"/>
      <c r="AP28" s="108"/>
      <c r="AQ28" s="117"/>
      <c r="AR28" s="1"/>
    </row>
    <row r="29" spans="1:44" ht="12" customHeight="1" x14ac:dyDescent="0.2">
      <c r="A29" s="62" t="s">
        <v>7</v>
      </c>
      <c r="B29" s="11">
        <v>543</v>
      </c>
      <c r="C29" s="27">
        <v>18</v>
      </c>
      <c r="D29" s="12">
        <f t="shared" si="16"/>
        <v>12.99353912419239</v>
      </c>
      <c r="E29" s="13">
        <v>281</v>
      </c>
      <c r="F29" s="13">
        <v>5</v>
      </c>
      <c r="G29" s="14">
        <v>262</v>
      </c>
      <c r="H29" s="14">
        <v>13</v>
      </c>
      <c r="I29" s="103">
        <v>549</v>
      </c>
      <c r="J29" s="112">
        <f t="shared" si="17"/>
        <v>6</v>
      </c>
      <c r="K29" s="121">
        <f t="shared" si="18"/>
        <v>13.184438040345821</v>
      </c>
      <c r="L29" s="104">
        <v>282</v>
      </c>
      <c r="M29" s="113">
        <f t="shared" si="19"/>
        <v>1</v>
      </c>
      <c r="N29" s="105">
        <v>267</v>
      </c>
      <c r="O29" s="114">
        <f t="shared" si="20"/>
        <v>5</v>
      </c>
      <c r="P29" s="106">
        <v>538</v>
      </c>
      <c r="Q29" s="115">
        <f t="shared" si="21"/>
        <v>-11</v>
      </c>
      <c r="R29" s="145">
        <f>P29/P35*100</f>
        <v>12.886227544910181</v>
      </c>
      <c r="S29" s="107">
        <v>276</v>
      </c>
      <c r="T29" s="116">
        <f t="shared" si="22"/>
        <v>-6</v>
      </c>
      <c r="U29" s="108">
        <v>262</v>
      </c>
      <c r="V29" s="117">
        <f t="shared" si="23"/>
        <v>-5</v>
      </c>
      <c r="W29" s="109"/>
      <c r="X29" s="118"/>
      <c r="Y29" s="109"/>
      <c r="Z29" s="110"/>
      <c r="AA29" s="119"/>
      <c r="AB29" s="111"/>
      <c r="AC29" s="120"/>
      <c r="AD29" s="102"/>
      <c r="AE29" s="112"/>
      <c r="AF29" s="102"/>
      <c r="AG29" s="104"/>
      <c r="AH29" s="113"/>
      <c r="AI29" s="105"/>
      <c r="AJ29" s="114"/>
      <c r="AK29" s="106"/>
      <c r="AL29" s="115"/>
      <c r="AM29" s="106"/>
      <c r="AN29" s="107"/>
      <c r="AO29" s="116"/>
      <c r="AP29" s="108"/>
      <c r="AQ29" s="117"/>
      <c r="AR29" s="1"/>
    </row>
    <row r="30" spans="1:44" ht="12" customHeight="1" x14ac:dyDescent="0.2">
      <c r="A30" s="62" t="s">
        <v>8</v>
      </c>
      <c r="B30" s="11">
        <v>330</v>
      </c>
      <c r="C30" s="28">
        <v>-3</v>
      </c>
      <c r="D30" s="12">
        <f t="shared" si="16"/>
        <v>7.8966259870782487</v>
      </c>
      <c r="E30" s="13">
        <v>151</v>
      </c>
      <c r="F30" s="29">
        <v>-1</v>
      </c>
      <c r="G30" s="14">
        <v>179</v>
      </c>
      <c r="H30" s="30">
        <v>-2</v>
      </c>
      <c r="I30" s="103">
        <v>319</v>
      </c>
      <c r="J30" s="112">
        <f t="shared" si="17"/>
        <v>-11</v>
      </c>
      <c r="K30" s="121">
        <f t="shared" si="18"/>
        <v>7.6609029779058595</v>
      </c>
      <c r="L30" s="104">
        <v>147</v>
      </c>
      <c r="M30" s="113">
        <f t="shared" si="19"/>
        <v>-4</v>
      </c>
      <c r="N30" s="105">
        <v>172</v>
      </c>
      <c r="O30" s="114">
        <f t="shared" si="20"/>
        <v>-7</v>
      </c>
      <c r="P30" s="106">
        <v>321</v>
      </c>
      <c r="Q30" s="115">
        <f t="shared" si="21"/>
        <v>2</v>
      </c>
      <c r="R30" s="145">
        <f>P30/P35*100</f>
        <v>7.6886227544910177</v>
      </c>
      <c r="S30" s="107">
        <v>146</v>
      </c>
      <c r="T30" s="116">
        <f t="shared" si="22"/>
        <v>-1</v>
      </c>
      <c r="U30" s="108">
        <v>175</v>
      </c>
      <c r="V30" s="117">
        <f t="shared" si="23"/>
        <v>3</v>
      </c>
      <c r="W30" s="109"/>
      <c r="X30" s="118"/>
      <c r="Y30" s="109"/>
      <c r="Z30" s="110"/>
      <c r="AA30" s="119"/>
      <c r="AB30" s="111"/>
      <c r="AC30" s="120"/>
      <c r="AD30" s="102"/>
      <c r="AE30" s="112"/>
      <c r="AF30" s="102"/>
      <c r="AG30" s="104"/>
      <c r="AH30" s="113"/>
      <c r="AI30" s="105"/>
      <c r="AJ30" s="114"/>
      <c r="AK30" s="106"/>
      <c r="AL30" s="115"/>
      <c r="AM30" s="106"/>
      <c r="AN30" s="107"/>
      <c r="AO30" s="116"/>
      <c r="AP30" s="108"/>
      <c r="AQ30" s="117"/>
      <c r="AR30" s="1"/>
    </row>
    <row r="31" spans="1:44" ht="12" customHeight="1" x14ac:dyDescent="0.2">
      <c r="A31" s="62" t="s">
        <v>9</v>
      </c>
      <c r="B31" s="11">
        <v>96</v>
      </c>
      <c r="C31" s="28">
        <v>-3</v>
      </c>
      <c r="D31" s="12">
        <f t="shared" si="16"/>
        <v>2.2972002871500359</v>
      </c>
      <c r="E31" s="13">
        <v>53</v>
      </c>
      <c r="F31" s="29">
        <v>-1</v>
      </c>
      <c r="G31" s="14">
        <v>43</v>
      </c>
      <c r="H31" s="30">
        <v>-2</v>
      </c>
      <c r="I31" s="103">
        <v>102</v>
      </c>
      <c r="J31" s="112">
        <f t="shared" si="17"/>
        <v>6</v>
      </c>
      <c r="K31" s="121">
        <f t="shared" si="18"/>
        <v>2.4495677233429394</v>
      </c>
      <c r="L31" s="104">
        <v>56</v>
      </c>
      <c r="M31" s="113">
        <f t="shared" si="19"/>
        <v>3</v>
      </c>
      <c r="N31" s="105">
        <v>46</v>
      </c>
      <c r="O31" s="114">
        <f t="shared" si="20"/>
        <v>3</v>
      </c>
      <c r="P31" s="106">
        <v>99</v>
      </c>
      <c r="Q31" s="115">
        <f t="shared" si="21"/>
        <v>-3</v>
      </c>
      <c r="R31" s="145">
        <f>P31/P35*100</f>
        <v>2.3712574850299402</v>
      </c>
      <c r="S31" s="107">
        <v>53</v>
      </c>
      <c r="T31" s="116">
        <f t="shared" si="22"/>
        <v>-3</v>
      </c>
      <c r="U31" s="108">
        <v>46</v>
      </c>
      <c r="V31" s="117">
        <f t="shared" si="23"/>
        <v>0</v>
      </c>
      <c r="W31" s="109"/>
      <c r="X31" s="118"/>
      <c r="Y31" s="109"/>
      <c r="Z31" s="110"/>
      <c r="AA31" s="119"/>
      <c r="AB31" s="111"/>
      <c r="AC31" s="120"/>
      <c r="AD31" s="102"/>
      <c r="AE31" s="112"/>
      <c r="AF31" s="102"/>
      <c r="AG31" s="104"/>
      <c r="AH31" s="113"/>
      <c r="AI31" s="105"/>
      <c r="AJ31" s="114"/>
      <c r="AK31" s="106"/>
      <c r="AL31" s="115"/>
      <c r="AM31" s="106"/>
      <c r="AN31" s="107"/>
      <c r="AO31" s="116"/>
      <c r="AP31" s="108"/>
      <c r="AQ31" s="117"/>
      <c r="AR31" s="1"/>
    </row>
    <row r="32" spans="1:44" ht="12" customHeight="1" x14ac:dyDescent="0.2">
      <c r="A32" s="62" t="s">
        <v>10</v>
      </c>
      <c r="B32" s="11">
        <v>379</v>
      </c>
      <c r="C32" s="28">
        <v>-4</v>
      </c>
      <c r="D32" s="12">
        <f t="shared" si="16"/>
        <v>9.0691553003110794</v>
      </c>
      <c r="E32" s="13">
        <v>191</v>
      </c>
      <c r="F32" s="29">
        <v>-3</v>
      </c>
      <c r="G32" s="14">
        <v>188</v>
      </c>
      <c r="H32" s="30">
        <v>-1</v>
      </c>
      <c r="I32" s="103">
        <v>382</v>
      </c>
      <c r="J32" s="112">
        <f t="shared" si="17"/>
        <v>3</v>
      </c>
      <c r="K32" s="121">
        <f t="shared" si="18"/>
        <v>9.1738712776176747</v>
      </c>
      <c r="L32" s="104">
        <v>192</v>
      </c>
      <c r="M32" s="113">
        <f t="shared" si="19"/>
        <v>1</v>
      </c>
      <c r="N32" s="105">
        <v>190</v>
      </c>
      <c r="O32" s="114">
        <f t="shared" si="20"/>
        <v>2</v>
      </c>
      <c r="P32" s="106">
        <v>388</v>
      </c>
      <c r="Q32" s="115">
        <f t="shared" si="21"/>
        <v>6</v>
      </c>
      <c r="R32" s="145">
        <f>P32/P35*100</f>
        <v>9.2934131736526933</v>
      </c>
      <c r="S32" s="107">
        <v>197</v>
      </c>
      <c r="T32" s="116">
        <f t="shared" si="22"/>
        <v>5</v>
      </c>
      <c r="U32" s="108">
        <v>191</v>
      </c>
      <c r="V32" s="117">
        <f t="shared" si="23"/>
        <v>1</v>
      </c>
      <c r="W32" s="109"/>
      <c r="X32" s="118"/>
      <c r="Y32" s="109"/>
      <c r="Z32" s="110"/>
      <c r="AA32" s="119"/>
      <c r="AB32" s="111"/>
      <c r="AC32" s="120"/>
      <c r="AD32" s="102"/>
      <c r="AE32" s="112"/>
      <c r="AF32" s="102"/>
      <c r="AG32" s="104"/>
      <c r="AH32" s="113"/>
      <c r="AI32" s="105"/>
      <c r="AJ32" s="114"/>
      <c r="AK32" s="106"/>
      <c r="AL32" s="115"/>
      <c r="AM32" s="106"/>
      <c r="AN32" s="107"/>
      <c r="AO32" s="116"/>
      <c r="AP32" s="108"/>
      <c r="AQ32" s="117"/>
      <c r="AR32" s="1"/>
    </row>
    <row r="33" spans="1:44" ht="12" customHeight="1" x14ac:dyDescent="0.2">
      <c r="A33" s="62" t="s">
        <v>11</v>
      </c>
      <c r="B33" s="11">
        <v>1029</v>
      </c>
      <c r="C33" s="28">
        <v>-11</v>
      </c>
      <c r="D33" s="12">
        <f t="shared" si="16"/>
        <v>24.623115577889447</v>
      </c>
      <c r="E33" s="13">
        <v>521</v>
      </c>
      <c r="F33" s="29">
        <v>-2</v>
      </c>
      <c r="G33" s="14">
        <v>508</v>
      </c>
      <c r="H33" s="30">
        <v>-9</v>
      </c>
      <c r="I33" s="103">
        <v>1022</v>
      </c>
      <c r="J33" s="112">
        <f t="shared" si="17"/>
        <v>-7</v>
      </c>
      <c r="K33" s="121">
        <f t="shared" si="18"/>
        <v>24.543707973102787</v>
      </c>
      <c r="L33" s="104">
        <v>516</v>
      </c>
      <c r="M33" s="113">
        <f t="shared" si="19"/>
        <v>-5</v>
      </c>
      <c r="N33" s="105">
        <v>506</v>
      </c>
      <c r="O33" s="114">
        <f t="shared" si="20"/>
        <v>-2</v>
      </c>
      <c r="P33" s="106">
        <v>1035</v>
      </c>
      <c r="Q33" s="115">
        <f t="shared" si="21"/>
        <v>13</v>
      </c>
      <c r="R33" s="145">
        <f>P33/P35*100</f>
        <v>24.790419161676645</v>
      </c>
      <c r="S33" s="107">
        <v>522</v>
      </c>
      <c r="T33" s="116">
        <f t="shared" si="22"/>
        <v>6</v>
      </c>
      <c r="U33" s="108">
        <v>513</v>
      </c>
      <c r="V33" s="117">
        <f t="shared" si="23"/>
        <v>7</v>
      </c>
      <c r="W33" s="109"/>
      <c r="X33" s="118"/>
      <c r="Y33" s="109"/>
      <c r="Z33" s="110"/>
      <c r="AA33" s="119"/>
      <c r="AB33" s="111"/>
      <c r="AC33" s="120"/>
      <c r="AD33" s="102"/>
      <c r="AE33" s="112"/>
      <c r="AF33" s="102"/>
      <c r="AG33" s="104"/>
      <c r="AH33" s="113"/>
      <c r="AI33" s="105"/>
      <c r="AJ33" s="114"/>
      <c r="AK33" s="106"/>
      <c r="AL33" s="115"/>
      <c r="AM33" s="106"/>
      <c r="AN33" s="107"/>
      <c r="AO33" s="116"/>
      <c r="AP33" s="108"/>
      <c r="AQ33" s="117"/>
      <c r="AR33" s="1"/>
    </row>
    <row r="34" spans="1:44" ht="12" customHeight="1" x14ac:dyDescent="0.2">
      <c r="A34" s="62" t="s">
        <v>12</v>
      </c>
      <c r="B34" s="11">
        <v>147</v>
      </c>
      <c r="C34" s="28">
        <v>-5</v>
      </c>
      <c r="D34" s="12">
        <f t="shared" si="16"/>
        <v>3.5175879396984926</v>
      </c>
      <c r="E34" s="13">
        <v>63</v>
      </c>
      <c r="F34" s="29">
        <v>-4</v>
      </c>
      <c r="G34" s="14">
        <v>84</v>
      </c>
      <c r="H34" s="30">
        <v>-1</v>
      </c>
      <c r="I34" s="103">
        <v>147</v>
      </c>
      <c r="J34" s="112">
        <f t="shared" si="17"/>
        <v>0</v>
      </c>
      <c r="K34" s="121">
        <f t="shared" si="18"/>
        <v>3.5302593659942363</v>
      </c>
      <c r="L34" s="104">
        <v>63</v>
      </c>
      <c r="M34" s="113">
        <f t="shared" si="19"/>
        <v>0</v>
      </c>
      <c r="N34" s="105">
        <v>84</v>
      </c>
      <c r="O34" s="114">
        <f t="shared" si="20"/>
        <v>0</v>
      </c>
      <c r="P34" s="106">
        <v>147</v>
      </c>
      <c r="Q34" s="115">
        <f t="shared" si="21"/>
        <v>0</v>
      </c>
      <c r="R34" s="145">
        <f>P34/P35*100</f>
        <v>3.5209580838323351</v>
      </c>
      <c r="S34" s="107">
        <v>63</v>
      </c>
      <c r="T34" s="116">
        <f t="shared" si="22"/>
        <v>0</v>
      </c>
      <c r="U34" s="108">
        <v>84</v>
      </c>
      <c r="V34" s="117">
        <f t="shared" si="23"/>
        <v>0</v>
      </c>
      <c r="W34" s="109"/>
      <c r="X34" s="118"/>
      <c r="Y34" s="109"/>
      <c r="Z34" s="110"/>
      <c r="AA34" s="119"/>
      <c r="AB34" s="111"/>
      <c r="AC34" s="120"/>
      <c r="AD34" s="102"/>
      <c r="AE34" s="112"/>
      <c r="AF34" s="102"/>
      <c r="AG34" s="104"/>
      <c r="AH34" s="113"/>
      <c r="AI34" s="105"/>
      <c r="AJ34" s="114"/>
      <c r="AK34" s="106"/>
      <c r="AL34" s="115"/>
      <c r="AM34" s="106"/>
      <c r="AN34" s="107"/>
      <c r="AO34" s="116"/>
      <c r="AP34" s="108"/>
      <c r="AQ34" s="117"/>
      <c r="AR34" s="1"/>
    </row>
    <row r="35" spans="1:44" s="124" customFormat="1" ht="12" customHeight="1" x14ac:dyDescent="0.2">
      <c r="A35" s="56" t="s">
        <v>13</v>
      </c>
      <c r="B35" s="41">
        <f t="shared" ref="B35:K35" si="24">SUM(B27:B34)</f>
        <v>4179</v>
      </c>
      <c r="C35" s="90">
        <f t="shared" si="24"/>
        <v>23</v>
      </c>
      <c r="D35" s="32">
        <f t="shared" si="24"/>
        <v>99.999999999999986</v>
      </c>
      <c r="E35" s="57">
        <f t="shared" si="24"/>
        <v>2107</v>
      </c>
      <c r="F35" s="42">
        <f t="shared" si="24"/>
        <v>5</v>
      </c>
      <c r="G35" s="58">
        <f t="shared" si="24"/>
        <v>2072</v>
      </c>
      <c r="H35" s="43">
        <f t="shared" si="24"/>
        <v>18</v>
      </c>
      <c r="I35" s="44">
        <f t="shared" si="24"/>
        <v>4164</v>
      </c>
      <c r="J35" s="112">
        <f t="shared" si="24"/>
        <v>-15</v>
      </c>
      <c r="K35" s="122">
        <f t="shared" si="24"/>
        <v>100.00000000000001</v>
      </c>
      <c r="L35" s="92">
        <f t="shared" ref="L35:O35" si="25">SUM(L27:L34)</f>
        <v>2096</v>
      </c>
      <c r="M35" s="113">
        <f t="shared" si="25"/>
        <v>-11</v>
      </c>
      <c r="N35" s="59">
        <f t="shared" si="25"/>
        <v>2068</v>
      </c>
      <c r="O35" s="114">
        <f t="shared" si="25"/>
        <v>-4</v>
      </c>
      <c r="P35" s="48">
        <f>SUM(P27:P34)</f>
        <v>4175</v>
      </c>
      <c r="Q35" s="115">
        <f>SUM(Q27:Q34)</f>
        <v>11</v>
      </c>
      <c r="R35" s="37">
        <f>SUM(R27:R34)</f>
        <v>100</v>
      </c>
      <c r="S35" s="60">
        <f>SUM(S27:S34)</f>
        <v>2098</v>
      </c>
      <c r="T35" s="116">
        <f>SUM(T27:T34)</f>
        <v>2</v>
      </c>
      <c r="U35" s="61">
        <f>SUM(U27:U34)</f>
        <v>2077</v>
      </c>
      <c r="V35" s="117">
        <f>SUM(V27:V34)</f>
        <v>9</v>
      </c>
      <c r="W35" s="41">
        <v>0</v>
      </c>
      <c r="X35" s="109"/>
      <c r="Y35" s="32">
        <f>SUM(Y27:Y34)</f>
        <v>0</v>
      </c>
      <c r="Z35" s="57">
        <v>0</v>
      </c>
      <c r="AA35" s="110"/>
      <c r="AB35" s="58">
        <v>0</v>
      </c>
      <c r="AC35" s="111"/>
      <c r="AD35" s="44">
        <v>0</v>
      </c>
      <c r="AE35" s="102"/>
      <c r="AF35" s="35">
        <f>SUM(AF27:AF34)</f>
        <v>0</v>
      </c>
      <c r="AG35" s="92">
        <v>0</v>
      </c>
      <c r="AH35" s="104"/>
      <c r="AI35" s="59">
        <v>0</v>
      </c>
      <c r="AJ35" s="105"/>
      <c r="AK35" s="48">
        <v>0</v>
      </c>
      <c r="AL35" s="106"/>
      <c r="AM35" s="37">
        <f>SUM(AM27:AM34)</f>
        <v>0</v>
      </c>
      <c r="AN35" s="60">
        <v>0</v>
      </c>
      <c r="AO35" s="107"/>
      <c r="AP35" s="61">
        <v>0</v>
      </c>
      <c r="AQ35" s="108"/>
      <c r="AR35" s="123"/>
    </row>
    <row r="36" spans="1:44" ht="22.5" customHeight="1" x14ac:dyDescent="0.2">
      <c r="A36" s="144" t="s">
        <v>14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34"/>
    </row>
  </sheetData>
  <mergeCells count="19">
    <mergeCell ref="A36:AQ36"/>
    <mergeCell ref="AK25:AQ25"/>
    <mergeCell ref="B25:H25"/>
    <mergeCell ref="I25:O25"/>
    <mergeCell ref="P25:V25"/>
    <mergeCell ref="W25:AC25"/>
    <mergeCell ref="AD25:AJ25"/>
    <mergeCell ref="AK1:AQ1"/>
    <mergeCell ref="B13:H13"/>
    <mergeCell ref="I13:O13"/>
    <mergeCell ref="P13:V13"/>
    <mergeCell ref="W13:AC13"/>
    <mergeCell ref="AD13:AJ13"/>
    <mergeCell ref="AK13:AQ13"/>
    <mergeCell ref="B1:H1"/>
    <mergeCell ref="I1:O1"/>
    <mergeCell ref="P1:V1"/>
    <mergeCell ref="W1:AC1"/>
    <mergeCell ref="AD1:AJ1"/>
  </mergeCells>
  <pageMargins left="0.7" right="0.7" top="0.75" bottom="0.75" header="0.3" footer="0.3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Ludność Gminy Suchy Dąb</dc:subject>
  <dc:creator/>
  <cp:lastModifiedBy>Mariusz Zawolski</cp:lastModifiedBy>
  <cp:lastPrinted>2023-03-27T06:37:52Z</cp:lastPrinted>
  <dcterms:created xsi:type="dcterms:W3CDTF">2023-03-24T13:05:08Z</dcterms:created>
  <dcterms:modified xsi:type="dcterms:W3CDTF">2024-01-02T08:11:55Z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2022-01-12T00:00:00Z</vt:filetime>
  </property>
  <property fmtid="{D5CDD505-2E9C-101B-9397-08002B2CF9AE}" pid="3" name="Creator">
    <vt:lpwstr>Microsoft® Excel® 2019</vt:lpwstr>
  </property>
  <property fmtid="{D5CDD505-2E9C-101B-9397-08002B2CF9AE}" pid="4" name="LastSaved">
    <vt:filetime>2023-03-24T00:00:00Z</vt:filetime>
  </property>
  <property fmtid="{D5CDD505-2E9C-101B-9397-08002B2CF9AE}" pid="5" name="Producer">
    <vt:lpwstr>Microsoft® Excel® 2019</vt:lpwstr>
  </property>
</Properties>
</file>