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79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HLedoch</author>
    <author>user</author>
    <author>macz</author>
  </authors>
  <commentList>
    <comment ref="Y20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Y17" authorId="0">
      <text>
        <r>
          <rPr>
            <b/>
            <sz val="8"/>
            <rFont val="Tahoma"/>
            <family val="0"/>
          </rPr>
          <t>Maksymlna wysokość spłat rat i odsetek w stosunku do planowanych dochodów w roku</t>
        </r>
      </text>
    </comment>
    <comment ref="J9" authorId="0">
      <text>
        <r>
          <rPr>
            <b/>
            <sz val="8"/>
            <rFont val="Tahoma"/>
            <family val="0"/>
          </rPr>
          <t>Wpisz prognozowany stan długu na koniec roku wynikający z wyemitowanych obligacji</t>
        </r>
        <r>
          <rPr>
            <sz val="8"/>
            <rFont val="Tahoma"/>
            <family val="0"/>
          </rPr>
          <t xml:space="preserve">
</t>
        </r>
      </text>
    </comment>
    <comment ref="N9" authorId="0">
      <text>
        <r>
          <rPr>
            <b/>
            <sz val="8"/>
            <rFont val="Tahoma"/>
            <family val="0"/>
          </rPr>
          <t>Wpisz prognozowaną wartość nominalną (łącznie z odsetkami) niewymagalnych zobowiązań z tytułu udzielonych poręczeń i gwarancji</t>
        </r>
      </text>
    </comment>
    <comment ref="P9" authorId="0">
      <text>
        <r>
          <rPr>
            <b/>
            <sz val="8"/>
            <rFont val="Tahoma"/>
            <family val="0"/>
          </rPr>
          <t>Wpisz prognozowany stan długu na koniec roku wynikający z zobowiązań wymagalnych</t>
        </r>
        <r>
          <rPr>
            <sz val="8"/>
            <rFont val="Tahoma"/>
            <family val="0"/>
          </rPr>
          <t xml:space="preserve">
</t>
        </r>
      </text>
    </comment>
    <comment ref="W9" authorId="0">
      <text>
        <r>
          <rPr>
            <b/>
            <sz val="8"/>
            <rFont val="Tahoma"/>
            <family val="0"/>
          </rPr>
          <t>Wpisz przewidywane wykonanie dochodów w roku</t>
        </r>
        <r>
          <rPr>
            <sz val="8"/>
            <rFont val="Tahoma"/>
            <family val="0"/>
          </rPr>
          <t xml:space="preserve">
</t>
        </r>
      </text>
    </comment>
    <comment ref="W10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N10" authorId="0">
      <text>
        <r>
          <rPr>
            <b/>
            <sz val="8"/>
            <rFont val="Tahoma"/>
            <family val="0"/>
          </rPr>
          <t>Wpisz prognozowaną wartość poręczeń i gwarancji (łącznie z odsetkami), które są przewidywane do udzielenia  w danym roku</t>
        </r>
      </text>
    </comment>
    <comment ref="Z9" authorId="0">
      <text>
        <r>
          <rPr>
            <b/>
            <sz val="8"/>
            <rFont val="Tahoma"/>
            <family val="0"/>
          </rPr>
          <t>Prognozowany procent długu do dochodów</t>
        </r>
      </text>
    </comment>
    <comment ref="H10" authorId="0">
      <text>
        <r>
          <rPr>
            <b/>
            <sz val="8"/>
            <rFont val="Tahoma"/>
            <family val="0"/>
          </rPr>
          <t>Wpisz wnioskowany kredyt lub pożyczkę</t>
        </r>
      </text>
    </comment>
    <comment ref="D9" authorId="0">
      <text>
        <r>
          <rPr>
            <b/>
            <sz val="8"/>
            <rFont val="Tahoma"/>
            <family val="0"/>
          </rPr>
          <t>Wpisz prognozowany stan długu na koniec roku wynikający z zawartych umów o kredyty i pożyczki z bankami lub pożyczkodwcami w związku z porozumieniami dotyczącymi środków z Unii Europejskiej</t>
        </r>
      </text>
    </comment>
    <comment ref="I10" authorId="0">
      <text>
        <r>
          <rPr>
            <b/>
            <sz val="8"/>
            <rFont val="Tahoma"/>
            <family val="0"/>
          </rPr>
          <t xml:space="preserve">Wpisz wnioskowane kredyty lub pożyczki  w związku z porozumieniami dotyczącymi środków z Unii Europejskiej. </t>
        </r>
      </text>
    </comment>
    <comment ref="K9" authorId="0">
      <text>
        <r>
          <rPr>
            <b/>
            <sz val="8"/>
            <rFont val="Tahoma"/>
            <family val="0"/>
          </rPr>
          <t>Wpisz prognozowany stan długu na koniec roku wynikający z wyemitowanych obligacji w związku z porozumieniami dotyczącymi środków z Unii Europejskiej</t>
        </r>
      </text>
    </comment>
    <comment ref="M10" authorId="0">
      <text>
        <r>
          <rPr>
            <b/>
            <sz val="8"/>
            <rFont val="Tahoma"/>
            <family val="0"/>
          </rPr>
          <t xml:space="preserve">Wpisz wnioskowane emisje obligacji  w związku z porozumieniami dotyczącymi środków z Unii Europejskiej. </t>
        </r>
      </text>
    </comment>
    <comment ref="G10" authorId="0">
      <text>
        <r>
          <rPr>
            <b/>
            <sz val="8"/>
            <rFont val="Tahoma"/>
            <family val="0"/>
          </rPr>
          <t>Wpisz wnioskowaną wielkość  pożyczki lub kredytu na kredytownie przejściowego deficytu budżetu</t>
        </r>
      </text>
    </comment>
    <comment ref="D12" authorId="0">
      <text>
        <r>
          <rPr>
            <b/>
            <sz val="8"/>
            <rFont val="Tahoma"/>
            <family val="0"/>
          </rPr>
          <t>Wpisz prognozowaną w I kwartale spłatę rat kredytów i pożyczek wynikającą ze zawartych umów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w związku z porozumieniami dotyczącymi środków z Unii Europejskiej</t>
        </r>
      </text>
    </comment>
    <comment ref="D13" authorId="0">
      <text>
        <r>
          <rPr>
            <b/>
            <sz val="8"/>
            <rFont val="Tahoma"/>
            <family val="0"/>
          </rPr>
          <t>Wpisz prognozowaną w II kwartale spłatę rat kredytów i pożyczek wynikającą ze zawartych umóww związku z porozumieniami dotyczącymi środków z Unii Europejskiej</t>
        </r>
      </text>
    </comment>
    <comment ref="D14" authorId="0">
      <text>
        <r>
          <rPr>
            <b/>
            <sz val="8"/>
            <rFont val="Tahoma"/>
            <family val="2"/>
          </rPr>
          <t>Wpisz prognozowaną w III kwartale spłatę rat kredytów i pożyczek wynikającą ze zawartych umóww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D15" authorId="0">
      <text>
        <r>
          <rPr>
            <b/>
            <sz val="8"/>
            <rFont val="Tahoma"/>
            <family val="0"/>
          </rPr>
          <t>Wpisz prognozowaną w IV kwartale spłatę rat kredytów i pożyczek wynikającą ze zawartych umów w związku z porozumieniami dotyczącymi środków z Unii Europejskiej</t>
        </r>
      </text>
    </comment>
    <comment ref="D17" authorId="0">
      <text>
        <r>
          <rPr>
            <b/>
            <sz val="8"/>
            <rFont val="Tahoma"/>
            <family val="0"/>
          </rPr>
          <t>Wpisz prognozowaną w I kwartale spłatę odsetek od kredytów i pożyczek wynikającą ze zawartych umów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w związku z porozumieniami dotyczącymi środków z Unii Europejskiej</t>
        </r>
      </text>
    </comment>
    <comment ref="D18" authorId="0">
      <text>
        <r>
          <rPr>
            <b/>
            <sz val="8"/>
            <rFont val="Tahoma"/>
            <family val="0"/>
          </rPr>
          <t>Wpisz prognozowaną w II kwartale spłatę odsetek od kredytów i pożyczek wynikającą ze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D19" authorId="0">
      <text>
        <r>
          <rPr>
            <b/>
            <sz val="8"/>
            <rFont val="Tahoma"/>
            <family val="0"/>
          </rPr>
          <t>Wpisz prognozowaną w III kwartale spłatę odsetek od kredytów i pożyczek wynikającą ze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D20" authorId="0">
      <text>
        <r>
          <rPr>
            <b/>
            <sz val="8"/>
            <rFont val="Tahoma"/>
            <family val="2"/>
          </rPr>
          <t>Wpisz prognozowaną w IV kwartale spłatę odsetek od kredytów i pożyczek wynikającą ze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D23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D24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D25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H12" authorId="0">
      <text>
        <r>
          <rPr>
            <b/>
            <sz val="8"/>
            <rFont val="Tahoma"/>
            <family val="0"/>
          </rPr>
          <t xml:space="preserve">Wpisz planowaną w I kwartale spłatę rat kredytów i pożyczek wynikającą z wniosku o opinię o możliwości spłaty </t>
        </r>
      </text>
    </comment>
    <comment ref="H13" authorId="0">
      <text>
        <r>
          <rPr>
            <b/>
            <sz val="8"/>
            <rFont val="Tahoma"/>
            <family val="0"/>
          </rPr>
          <t xml:space="preserve">Wpisz planowaną w II kwartale spłatę rat kredytów i pożyczek wynikającą z wniosku o opinię o możliwości spłaty </t>
        </r>
      </text>
    </comment>
    <comment ref="H14" authorId="0">
      <text>
        <r>
          <rPr>
            <b/>
            <sz val="8"/>
            <rFont val="Tahoma"/>
            <family val="0"/>
          </rPr>
          <t xml:space="preserve">Wpisz planowaną w III kwartale spłatę rat kredytów i pożyczek wynikającą z wniosku o opinię o możliwości spłaty </t>
        </r>
      </text>
    </comment>
    <comment ref="H15" authorId="0">
      <text>
        <r>
          <rPr>
            <b/>
            <sz val="8"/>
            <rFont val="Tahoma"/>
            <family val="0"/>
          </rPr>
          <t xml:space="preserve">Wpisz planowaną w IV kwartale spłatę rat kredytów i pożyczek wynikającą z wniosku o opinię o możliwości spłaty </t>
        </r>
      </text>
    </comment>
    <comment ref="H17" authorId="0">
      <text>
        <r>
          <rPr>
            <b/>
            <sz val="8"/>
            <rFont val="Tahoma"/>
            <family val="0"/>
          </rPr>
          <t xml:space="preserve">Wpisz planowaną w I kwartale spłatę odsetek kredytów lub pożyczek wynikającą z wniosku o opinię o możliwości spłaty </t>
        </r>
      </text>
    </comment>
    <comment ref="H18" authorId="0">
      <text>
        <r>
          <rPr>
            <b/>
            <sz val="8"/>
            <rFont val="Tahoma"/>
            <family val="0"/>
          </rPr>
          <t xml:space="preserve">Wpisz planowaną w II kwartale spłatę odsetek kredytów lub pożyczek wynikającą z wniosku o opinię o możliwości spłaty </t>
        </r>
      </text>
    </comment>
    <comment ref="H19" authorId="0">
      <text>
        <r>
          <rPr>
            <b/>
            <sz val="8"/>
            <rFont val="Tahoma"/>
            <family val="0"/>
          </rPr>
          <t xml:space="preserve">Wpisz planowaną w III kwartale spłatę odsetek kredytów lub pożyczek wynikającą z wniosku o opinię o możliwości spłaty </t>
        </r>
      </text>
    </comment>
    <comment ref="H20" authorId="0">
      <text>
        <r>
          <rPr>
            <b/>
            <sz val="8"/>
            <rFont val="Tahoma"/>
            <family val="0"/>
          </rPr>
          <t xml:space="preserve">Wpisz planowaną w IV kwartale spłatę odsetek kredytów lub pożyczek wynikającą z wniosku o opinię o możliwości spłaty </t>
        </r>
      </text>
    </comment>
    <comment ref="H23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H24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D21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H21" authorId="0">
      <text>
        <r>
          <rPr>
            <b/>
            <sz val="8"/>
            <rFont val="Tahoma"/>
            <family val="0"/>
          </rPr>
          <t>Prognozowany stan długu wnioskowanych kredytów i pożyczek na koniec roku z związku planowanymi wielkościami</t>
        </r>
      </text>
    </comment>
    <comment ref="H25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I12" authorId="0">
      <text>
        <r>
          <rPr>
            <b/>
            <sz val="8"/>
            <rFont val="Tahoma"/>
            <family val="0"/>
          </rPr>
          <t xml:space="preserve">Wpisz wnioskowaną w I kwartale spłatę rat kredytów i pożyczek związaną z porozumieniami dotyczącymi środków z Unii Europejskiej. </t>
        </r>
      </text>
    </comment>
    <comment ref="I13" authorId="0">
      <text>
        <r>
          <rPr>
            <b/>
            <sz val="8"/>
            <rFont val="Tahoma"/>
            <family val="0"/>
          </rPr>
          <t xml:space="preserve">Wpisz wnioskowaną w II kwartale spłatę rat kredytów i pożyczek związaną z porozumieniami dotyczącymi środków z Unii Europejskiej. </t>
        </r>
      </text>
    </comment>
    <comment ref="I14" authorId="0">
      <text>
        <r>
          <rPr>
            <b/>
            <sz val="8"/>
            <rFont val="Tahoma"/>
            <family val="0"/>
          </rPr>
          <t xml:space="preserve">Wpisz wnioskowaną w III kwartale spłatę rat kredytów i pożyczek związaną z porozumieniami dotyczącymi środków z Unii Europejskiej. </t>
        </r>
      </text>
    </comment>
    <comment ref="I15" authorId="0">
      <text>
        <r>
          <rPr>
            <b/>
            <sz val="8"/>
            <rFont val="Tahoma"/>
            <family val="0"/>
          </rPr>
          <t xml:space="preserve">Wpisz wnioskowaną w IV kwartale spłatę rat kredytów i pożyczek związaną z porozumieniami dotyczącymi środków z Unii Europejskiej. </t>
        </r>
      </text>
    </comment>
    <comment ref="I17" authorId="0">
      <text>
        <r>
          <rPr>
            <b/>
            <sz val="8"/>
            <rFont val="Tahoma"/>
            <family val="0"/>
          </rPr>
          <t xml:space="preserve">Wpisz wnioskowaną w II kwartale spłatę odsetek kredytów i pożyczek związaną z porozumieniami dotyczącymi środków z Unii Europejskiej.  </t>
        </r>
      </text>
    </comment>
    <comment ref="I18" authorId="0">
      <text>
        <r>
          <rPr>
            <b/>
            <sz val="8"/>
            <rFont val="Tahoma"/>
            <family val="0"/>
          </rPr>
          <t>Wpisz prognozowaną w II kwartale spłatę odsetek od kredytów i pożyczek wynikającą z porozumień dotyczących środków z Unii Europejskiej.</t>
        </r>
      </text>
    </comment>
    <comment ref="I19" authorId="0">
      <text>
        <r>
          <rPr>
            <b/>
            <sz val="8"/>
            <rFont val="Tahoma"/>
            <family val="0"/>
          </rPr>
          <t xml:space="preserve">Wpisz wnioskowaną w III kwartale spłatę odsetek kredytów i pożyczek związaną z porozumieniami dotyczącymi środków z Unii Europejskiej. </t>
        </r>
      </text>
    </comment>
    <comment ref="I20" authorId="0">
      <text>
        <r>
          <rPr>
            <b/>
            <sz val="8"/>
            <rFont val="Tahoma"/>
            <family val="0"/>
          </rPr>
          <t xml:space="preserve">Wpisz wnioskowaną w IV kwartale spłatę odsetek kredytów i pożyczek związaną z porozumieniami dotyczącymi środków z Unii Europejskiej. </t>
        </r>
      </text>
    </comment>
    <comment ref="I23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I24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I25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J12" authorId="0">
      <text>
        <r>
          <rPr>
            <b/>
            <sz val="8"/>
            <rFont val="Tahoma"/>
            <family val="0"/>
          </rPr>
          <t>Wpisz prognozowany w I kwartale wykup obligacji wynikający z wyemitownych papierów</t>
        </r>
      </text>
    </comment>
    <comment ref="J13" authorId="0">
      <text>
        <r>
          <rPr>
            <b/>
            <sz val="8"/>
            <rFont val="Tahoma"/>
            <family val="0"/>
          </rPr>
          <t>Wpisz prognozowany w II kwartale wykup obligacji wynikający z wyemitownych papierów</t>
        </r>
      </text>
    </comment>
    <comment ref="J14" authorId="0">
      <text>
        <r>
          <rPr>
            <b/>
            <sz val="8"/>
            <rFont val="Tahoma"/>
            <family val="0"/>
          </rPr>
          <t>Wpisz prognozowany w III kwartale wykup obligacji wynikający z wyemitownych papierów</t>
        </r>
      </text>
    </comment>
    <comment ref="J15" authorId="0">
      <text>
        <r>
          <rPr>
            <b/>
            <sz val="8"/>
            <rFont val="Tahoma"/>
            <family val="0"/>
          </rPr>
          <t>Wpisz prognozowany w IV kwartale wykup obligacji wynikający z wyemitownych papierów</t>
        </r>
      </text>
    </comment>
    <comment ref="J17" authorId="0">
      <text>
        <r>
          <rPr>
            <b/>
            <sz val="8"/>
            <rFont val="Tahoma"/>
            <family val="0"/>
          </rPr>
          <t>Wpisz prognozowaną w I kwartale spłatę odsetek i dyskonta od wyemitowanych obligacji wynikających z wyemitowanych papierow</t>
        </r>
      </text>
    </comment>
    <comment ref="J18" authorId="0">
      <text>
        <r>
          <rPr>
            <b/>
            <sz val="8"/>
            <rFont val="Tahoma"/>
            <family val="0"/>
          </rPr>
          <t>Wpisz prognozowaną w II kwartale spłatę odsetek i dyskonta od wyemitowanych obligacji wynikających z wyemitowanych papierow</t>
        </r>
      </text>
    </comment>
    <comment ref="J19" authorId="0">
      <text>
        <r>
          <rPr>
            <b/>
            <sz val="8"/>
            <rFont val="Tahoma"/>
            <family val="0"/>
          </rPr>
          <t>Wpisz prognozowaną w III kwartale spłatę odsetek i dyskonta od wyemitowanych obligacji wynikających z wyemitowanych papierow</t>
        </r>
      </text>
    </comment>
    <comment ref="J20" authorId="0">
      <text>
        <r>
          <rPr>
            <b/>
            <sz val="8"/>
            <rFont val="Tahoma"/>
            <family val="0"/>
          </rPr>
          <t>Wpisz prognozowaną w IV kwartale spłatę odsetek i dyskonta od wyemitowanych obligacji wynikających z wyemitowanych papierow</t>
        </r>
      </text>
    </comment>
    <comment ref="J23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J24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J25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K12" authorId="0">
      <text>
        <r>
          <rPr>
            <b/>
            <sz val="8"/>
            <rFont val="Tahoma"/>
            <family val="0"/>
          </rPr>
          <t>Wpisz prognozowany w I kwartale wykup wyemitowanych obligacji związany z porozumieniami dotyczącymi środków z Unii Europejskiej</t>
        </r>
      </text>
    </comment>
    <comment ref="K13" authorId="0">
      <text>
        <r>
          <rPr>
            <b/>
            <sz val="8"/>
            <rFont val="Tahoma"/>
            <family val="0"/>
          </rPr>
          <t>Wpisz prognozowany w II kwartale wykup wyemitowanych obligacji związany z porozumieniami dotyczącymi środków z Unii Europejskiej</t>
        </r>
      </text>
    </comment>
    <comment ref="K14" authorId="0">
      <text>
        <r>
          <rPr>
            <b/>
            <sz val="8"/>
            <rFont val="Tahoma"/>
            <family val="0"/>
          </rPr>
          <t>Wpisz prognozowany w III kwartale wykup wyemitowanych obligacji związany z porozumieniami dotyczącymi środków z Unii Europejskiej</t>
        </r>
      </text>
    </comment>
    <comment ref="K15" authorId="0">
      <text>
        <r>
          <rPr>
            <b/>
            <sz val="8"/>
            <rFont val="Tahoma"/>
            <family val="0"/>
          </rPr>
          <t>Wpisz prognozowany w IV kwartale wykup wyemitowanych obligacji związany z porozumieniami dotyczącymi środków z Unii Europejskiej</t>
        </r>
      </text>
    </comment>
    <comment ref="K17" authorId="0">
      <text>
        <r>
          <rPr>
            <b/>
            <sz val="8"/>
            <rFont val="Tahoma"/>
            <family val="0"/>
          </rPr>
          <t>Wpisz prognozowany w I kwartale spłatę odsetek od wyemitowanych obligacji związany z porozumieniami dotyczącymi środków z Unii Europejskiej</t>
        </r>
      </text>
    </comment>
    <comment ref="K18" authorId="0">
      <text>
        <r>
          <rPr>
            <b/>
            <sz val="8"/>
            <rFont val="Tahoma"/>
            <family val="0"/>
          </rPr>
          <t>Wpisz prognozowany w II kwartale spłatę odsetek od wyemitowanych obligacji związany z porozumieniami dotyczącymi środków z Unii Europejskiej</t>
        </r>
      </text>
    </comment>
    <comment ref="K19" authorId="0">
      <text>
        <r>
          <rPr>
            <b/>
            <sz val="8"/>
            <rFont val="Tahoma"/>
            <family val="0"/>
          </rPr>
          <t>Wpisz prognozowany w III kwartale spłatę odsetek od wyemitowanych obligacji związany z porozumieniami dotyczącymi środków z Unii Europejskiej</t>
        </r>
      </text>
    </comment>
    <comment ref="K20" authorId="0">
      <text>
        <r>
          <rPr>
            <b/>
            <sz val="8"/>
            <rFont val="Tahoma"/>
            <family val="0"/>
          </rPr>
          <t>Wpisz prognozowany w IV kwartale spłatę odsetek od wyemitowanych obligacji związany z porozumieniami dotyczącymi środków z Unii Europejskiej</t>
        </r>
      </text>
    </comment>
    <comment ref="K23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K24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K25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10" authorId="0">
      <text>
        <r>
          <rPr>
            <b/>
            <sz val="8"/>
            <rFont val="Tahoma"/>
            <family val="0"/>
          </rPr>
          <t xml:space="preserve">Wpisz wartość wnioskowanej emisji obligacji </t>
        </r>
      </text>
    </comment>
    <comment ref="L12" authorId="0">
      <text>
        <r>
          <rPr>
            <b/>
            <sz val="8"/>
            <rFont val="Tahoma"/>
            <family val="0"/>
          </rPr>
          <t>Wpisz prognozowany w I kwartale wykup obligacji wynikający z planowanych wielkości</t>
        </r>
      </text>
    </comment>
    <comment ref="L13" authorId="0">
      <text>
        <r>
          <rPr>
            <b/>
            <sz val="8"/>
            <rFont val="Tahoma"/>
            <family val="0"/>
          </rPr>
          <t>Wpisz prognozowany w II kwartale wykup obligacji wynikający z planowanych wielkości</t>
        </r>
      </text>
    </comment>
    <comment ref="L14" authorId="0">
      <text>
        <r>
          <rPr>
            <b/>
            <sz val="8"/>
            <rFont val="Tahoma"/>
            <family val="0"/>
          </rPr>
          <t>Wpisz prognozowany w III kwartale wykup obligacji wynikający z planowanych wielkości</t>
        </r>
      </text>
    </comment>
    <comment ref="L15" authorId="0">
      <text>
        <r>
          <rPr>
            <b/>
            <sz val="8"/>
            <rFont val="Tahoma"/>
            <family val="0"/>
          </rPr>
          <t>Wpisz prognozowany w IV kwartale wykup obligacji wynikający z planowanych wielkości</t>
        </r>
      </text>
    </comment>
    <comment ref="L17" authorId="0">
      <text>
        <r>
          <rPr>
            <b/>
            <sz val="8"/>
            <rFont val="Tahoma"/>
            <family val="0"/>
          </rPr>
          <t>Wpisz prognozowaną w I kwartale spłatę odsetek od obligacji wynikającą z planowanych wielkości</t>
        </r>
      </text>
    </comment>
    <comment ref="L18" authorId="0">
      <text>
        <r>
          <rPr>
            <b/>
            <sz val="8"/>
            <rFont val="Tahoma"/>
            <family val="0"/>
          </rPr>
          <t>Wpisz prognozowaną w II kwartale spłatę odsetek od obligacji wynikającą z planowanych wielkości</t>
        </r>
      </text>
    </comment>
    <comment ref="L19" authorId="0">
      <text>
        <r>
          <rPr>
            <b/>
            <sz val="8"/>
            <rFont val="Tahoma"/>
            <family val="0"/>
          </rPr>
          <t>Wpisz prognozowaną w III kwartale spłatę odsetek od obligacji wynikającą z planowanych wielkości</t>
        </r>
      </text>
    </comment>
    <comment ref="L20" authorId="0">
      <text>
        <r>
          <rPr>
            <b/>
            <sz val="8"/>
            <rFont val="Tahoma"/>
            <family val="0"/>
          </rPr>
          <t>Wpisz prognozowaną w IV kwartale spłatę odsetek od obligacji wynikającą z planowanych wielkości</t>
        </r>
      </text>
    </comment>
    <comment ref="L23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L24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L25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12" authorId="0">
      <text>
        <r>
          <rPr>
            <b/>
            <sz val="8"/>
            <rFont val="Tahoma"/>
            <family val="0"/>
          </rPr>
          <t>Wpisz prognozowany w I kwartale wykup planowanych obligacji wynikający z porozumień dotyczących środków z Unii Europejskiej</t>
        </r>
      </text>
    </comment>
    <comment ref="M13" authorId="0">
      <text>
        <r>
          <rPr>
            <b/>
            <sz val="8"/>
            <rFont val="Tahoma"/>
            <family val="0"/>
          </rPr>
          <t>Wpisz prognozowany w II kwartale wykup planowanych obligacji wynikający z porozumień dotyczących środków z Unii Europejskiej</t>
        </r>
      </text>
    </comment>
    <comment ref="M14" authorId="0">
      <text>
        <r>
          <rPr>
            <b/>
            <sz val="8"/>
            <rFont val="Tahoma"/>
            <family val="0"/>
          </rPr>
          <t>Wpisz prognozowany w III kwartale wykup palnowanych obligacji wynikający z porozumień dotyczących środków z Unii Europejskiej</t>
        </r>
      </text>
    </comment>
    <comment ref="M15" authorId="0">
      <text>
        <r>
          <rPr>
            <b/>
            <sz val="8"/>
            <rFont val="Tahoma"/>
            <family val="0"/>
          </rPr>
          <t>Wpisz prognozowany w IV kwartale wykup palnowanych obligacji wynikający z porozumień dotyczących środków z Unii Europejskiej</t>
        </r>
      </text>
    </comment>
    <comment ref="M17" authorId="0">
      <text>
        <r>
          <rPr>
            <b/>
            <sz val="8"/>
            <rFont val="Tahoma"/>
            <family val="0"/>
          </rPr>
          <t>Wpisz prognozowaną w I kwartale spłatę odsetek od planowanych obligacji związanych z porozumieniami dotyczącymi środków z Unii Europejskiej.</t>
        </r>
      </text>
    </comment>
    <comment ref="M18" authorId="0">
      <text>
        <r>
          <rPr>
            <b/>
            <sz val="8"/>
            <rFont val="Tahoma"/>
            <family val="0"/>
          </rPr>
          <t>Wpisz prognozowaną w II kwartale spłatę odsetek od planowanych obligacji związanych z porozumieniami dotyczącymi środków z Unii Europejskiej.</t>
        </r>
      </text>
    </comment>
    <comment ref="M19" authorId="0">
      <text>
        <r>
          <rPr>
            <b/>
            <sz val="8"/>
            <rFont val="Tahoma"/>
            <family val="0"/>
          </rPr>
          <t>Wpisz prognozowaną w III kwartale spłatę odsetek od planowanych obligacji związanych z porozumieniami dotyczącymi środków z Unii Europejskiej.</t>
        </r>
      </text>
    </comment>
    <comment ref="M20" authorId="0">
      <text>
        <r>
          <rPr>
            <b/>
            <sz val="8"/>
            <rFont val="Tahoma"/>
            <family val="0"/>
          </rPr>
          <t>Wpisz prognozowaną w IV kwartale spłatę odsetek od planowanych obligacji związanych z porozumieniami dotyczącymi środków z Unii Europejskiej.</t>
        </r>
      </text>
    </comment>
    <comment ref="M23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M24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M25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N12" authorId="0">
      <text>
        <r>
          <rPr>
            <b/>
            <sz val="8"/>
            <rFont val="Tahoma"/>
            <family val="0"/>
          </rPr>
          <t>Wpisz prognozowaną wartość spłaty w I kwartale (łącznie z odsetkami) niewymagalnych zobowiązań z tytułu udzielonych poręczeń i gwarancji</t>
        </r>
      </text>
    </comment>
    <comment ref="N13" authorId="0">
      <text>
        <r>
          <rPr>
            <b/>
            <sz val="8"/>
            <rFont val="Tahoma"/>
            <family val="0"/>
          </rPr>
          <t>Wpisz prognozowaną wartość spłaty w II kwartale (łącznie z odsetkami) niewymagalnych zobowiązań z tytułu udzielonych poręczeń i gwarancji</t>
        </r>
      </text>
    </comment>
    <comment ref="N14" authorId="0">
      <text>
        <r>
          <rPr>
            <b/>
            <sz val="8"/>
            <rFont val="Tahoma"/>
            <family val="0"/>
          </rPr>
          <t>Wpisz prognozowaną wartość spłaty w III kwartale (łącznie z odsetkami) niewymagalnych zobowiązań z tytułu udzielonych poręczeń i gwarancji</t>
        </r>
      </text>
    </comment>
    <comment ref="N15" authorId="0">
      <text>
        <r>
          <rPr>
            <b/>
            <sz val="8"/>
            <rFont val="Tahoma"/>
            <family val="0"/>
          </rPr>
          <t>Wpisz prognozowaną wartość spłaty w IV kwartale (łącznie z odsetkami) niewymagalnych zobowiązań z tytułu udzielonych poręczeń i gwarancji</t>
        </r>
      </text>
    </comment>
    <comment ref="N23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P12" authorId="0">
      <text>
        <r>
          <rPr>
            <b/>
            <sz val="8"/>
            <rFont val="Tahoma"/>
            <family val="0"/>
          </rPr>
          <t>Wpisz prognozowaną spłątę w I kwartale zobowiązań wymagalnych</t>
        </r>
        <r>
          <rPr>
            <sz val="8"/>
            <rFont val="Tahoma"/>
            <family val="0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0"/>
          </rPr>
          <t>Wpisz prognozowaną spłątę w II kwartale zobowiązań wymagalnych</t>
        </r>
      </text>
    </comment>
    <comment ref="P14" authorId="0">
      <text>
        <r>
          <rPr>
            <b/>
            <sz val="8"/>
            <rFont val="Tahoma"/>
            <family val="0"/>
          </rPr>
          <t>Wpisz prognozowaną spłątę w III kwartale zobowiązań wymagalnych</t>
        </r>
      </text>
    </comment>
    <comment ref="P15" authorId="0">
      <text>
        <r>
          <rPr>
            <b/>
            <sz val="8"/>
            <rFont val="Tahoma"/>
            <family val="0"/>
          </rPr>
          <t>Wpisz prognozowaną spłątę w IV kwartale zobowiązań wymagalnych</t>
        </r>
      </text>
    </comment>
    <comment ref="P23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W22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Y25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D22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I22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J22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K22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22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22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D26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H26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I26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J26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K26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26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26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W26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D27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H27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I27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J27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K27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27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27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27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P27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D28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H28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I28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J28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K28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28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28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D29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H29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I29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J29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K29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29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29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Y29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D30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H30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I30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J30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K30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30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30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W30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D31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H31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I31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J31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K31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31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31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31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P31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D32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H32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I32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J32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K32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32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32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D33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H33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I33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J33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K33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33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33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Y33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D34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H34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I34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J34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K34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34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34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W34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D35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H35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I35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J35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K35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35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35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35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P35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D36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H36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I36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J36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K36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36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36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C37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D37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H37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I37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J37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K37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37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37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Y37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C38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D38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J38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38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38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W38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C39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D39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H39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I39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J39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K39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39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39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39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P39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C40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D40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H40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I40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J40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K40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40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40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C41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D41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H41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I41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J41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K41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41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41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Y41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Y19" authorId="1">
      <text>
        <r>
          <rPr>
            <b/>
            <sz val="8"/>
            <rFont val="Tahoma"/>
            <family val="2"/>
          </rPr>
          <t>Prognozowany wskaźnik spłaty rat i odsetek do planowanych dochodów w roku</t>
        </r>
      </text>
    </comment>
    <comment ref="Y24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0"/>
          </rPr>
          <t>Wpisz spłatę rat I kwartale wynikającą ze zawartej umowy na kredytownie przejściowego deficytu budżetowego</t>
        </r>
      </text>
    </comment>
    <comment ref="G13" authorId="0">
      <text>
        <r>
          <rPr>
            <b/>
            <sz val="8"/>
            <rFont val="Tahoma"/>
            <family val="0"/>
          </rPr>
          <t>Wpisz spłatę rat II kwartale wynikającą ze zawartej umowy na kredytownie przejściowego deficytu budżetowego</t>
        </r>
      </text>
    </comment>
    <comment ref="G14" authorId="0">
      <text>
        <r>
          <rPr>
            <b/>
            <sz val="8"/>
            <rFont val="Tahoma"/>
            <family val="0"/>
          </rPr>
          <t>Wpisz spłatę rat III kwartale wynikającą ze zawartej umowy na kredytownie przejściowego deficytu budżetowego</t>
        </r>
      </text>
    </comment>
    <comment ref="G15" authorId="0">
      <text>
        <r>
          <rPr>
            <b/>
            <sz val="8"/>
            <rFont val="Tahoma"/>
            <family val="2"/>
          </rPr>
          <t>Wpisz spłatę rat IV kwartale wynikającą ze zawartej umowy na kredytownie przejściowego deficytu budżetowego</t>
        </r>
      </text>
    </comment>
    <comment ref="G17" authorId="0">
      <text>
        <r>
          <rPr>
            <b/>
            <sz val="8"/>
            <rFont val="Tahoma"/>
            <family val="0"/>
          </rPr>
          <t>Wpisz spłatę odsetek I kwartale wynikającą ze zawartej umowy na kredytownie przejściowego deficytu budżetowego</t>
        </r>
      </text>
    </comment>
    <comment ref="G18" authorId="0">
      <text>
        <r>
          <rPr>
            <b/>
            <sz val="8"/>
            <rFont val="Tahoma"/>
            <family val="0"/>
          </rPr>
          <t>Wpisz spłatę odsetek II kwartale wynikającą ze zawartej umowy na kredytownie przejściowego deficytu budżetowego</t>
        </r>
      </text>
    </comment>
    <comment ref="G19" authorId="0">
      <text>
        <r>
          <rPr>
            <b/>
            <sz val="8"/>
            <rFont val="Tahoma"/>
            <family val="0"/>
          </rPr>
          <t>Wpisz spłatę odsetek III kwartale wynikającą ze zawartej umowy na kredytownie przejściowego deficytu budżetowego</t>
        </r>
      </text>
    </comment>
    <comment ref="G20" authorId="0">
      <text>
        <r>
          <rPr>
            <b/>
            <sz val="8"/>
            <rFont val="Tahoma"/>
            <family val="0"/>
          </rPr>
          <t xml:space="preserve">Wpisz spłatę odsetek IV kwartale wynikającą ze zawartej umowy na kredytownie przejściowego deficytu budżetowego </t>
        </r>
      </text>
    </comment>
    <comment ref="C9" authorId="2">
      <text>
        <r>
          <rPr>
            <b/>
            <sz val="8"/>
            <color indexed="8"/>
            <rFont val="Times New Roman"/>
            <family val="1"/>
          </rPr>
          <t>Wpisz prognozowany stan długu na koniec roku budżetowego wynikający z zawartych umów o kredyty i pożyczki z bankami lub pożyczkodawcami</t>
        </r>
      </text>
    </comment>
    <comment ref="C12" authorId="2">
      <text>
        <r>
          <rPr>
            <b/>
            <sz val="8"/>
            <color indexed="8"/>
            <rFont val="Times New Roman"/>
            <family val="1"/>
          </rPr>
          <t>Wpisz prognozowaną w I kwartale spłatę rat kredytów i pożyczek wynikającą ze zawartych umów</t>
        </r>
      </text>
    </comment>
    <comment ref="C13" authorId="2">
      <text>
        <r>
          <rPr>
            <b/>
            <sz val="8"/>
            <color indexed="8"/>
            <rFont val="Times New Roman"/>
            <family val="1"/>
          </rPr>
          <t>Wpisz prognozowaną w II kwartale spłatę rat kredytów i pożyczek wynikającą ze zawartych umów</t>
        </r>
      </text>
    </comment>
    <comment ref="C14" authorId="2">
      <text>
        <r>
          <rPr>
            <b/>
            <sz val="8"/>
            <color indexed="8"/>
            <rFont val="Times New Roman"/>
            <family val="1"/>
          </rPr>
          <t>Wpisz prognozowaną w III kwartale spłatę rat kredytów i pożyczek wynikającą ze zawartych umów</t>
        </r>
      </text>
    </comment>
    <comment ref="C15" authorId="2">
      <text>
        <r>
          <rPr>
            <b/>
            <sz val="8"/>
            <color indexed="8"/>
            <rFont val="Times New Roman"/>
            <family val="1"/>
          </rPr>
          <t>Wpisz prognozowaną w IV kwartale spłatę rat kredytów i pożyczek wynikającą ze zawartych umów</t>
        </r>
      </text>
    </comment>
    <comment ref="C17" authorId="2">
      <text>
        <r>
          <rPr>
            <b/>
            <sz val="8"/>
            <color indexed="8"/>
            <rFont val="Times New Roman"/>
            <family val="1"/>
          </rPr>
          <t>Wpisz prognozowaną w I kwartale spłatę odsetek od kredytów i pożyczek wynikającą ze zawartych umów</t>
        </r>
      </text>
    </comment>
    <comment ref="C18" authorId="2">
      <text>
        <r>
          <rPr>
            <b/>
            <sz val="8"/>
            <color indexed="8"/>
            <rFont val="Times New Roman"/>
            <family val="1"/>
          </rPr>
          <t>Wpisz prognozowaną w II kwartale spłatę odsetek od kredytów i pożyczek wynikającą ze zawartych umów</t>
        </r>
      </text>
    </comment>
    <comment ref="C19" authorId="2">
      <text>
        <r>
          <rPr>
            <b/>
            <sz val="8"/>
            <color indexed="8"/>
            <rFont val="Times New Roman"/>
            <family val="1"/>
          </rPr>
          <t xml:space="preserve">Wpisz prognozowaną w III kwartale spłatę odsetek od kredytów i pożyczek wynikającą ze zawartych umów
</t>
        </r>
      </text>
    </comment>
    <comment ref="C20" authorId="2">
      <text>
        <r>
          <rPr>
            <b/>
            <sz val="8"/>
            <color indexed="8"/>
            <rFont val="Times New Roman"/>
            <family val="1"/>
          </rPr>
          <t xml:space="preserve">Wpisz prognozowaną w IV kwartale spłatę odsetek od kredytów i pożyczek wynikającą ze zawartych umów
</t>
        </r>
      </text>
    </comment>
    <comment ref="C21" authorId="2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C22" authorId="2">
      <text>
        <r>
          <rPr>
            <b/>
            <sz val="8"/>
            <color indexed="8"/>
            <rFont val="Times New Roman"/>
            <family val="1"/>
          </rPr>
          <t xml:space="preserve">Wpisz prognozowaną w danym roku kwotę transz kredytów i pożyczek jakie otrzyma budżet, a wynikającą z zawartych umów
</t>
        </r>
      </text>
    </comment>
    <comment ref="C23" authorId="2">
      <text>
        <r>
          <rPr>
            <b/>
            <sz val="8"/>
            <color indexed="8"/>
            <rFont val="Times New Roman"/>
            <family val="1"/>
          </rPr>
          <t>Wpisz prognozowaną w danym roku kwotę spłaty rat kredytów i pożyczek wynikającą z zawartych umów</t>
        </r>
      </text>
    </comment>
    <comment ref="C24" authorId="2">
      <text>
        <r>
          <rPr>
            <b/>
            <sz val="8"/>
            <color indexed="8"/>
            <rFont val="Times New Roman"/>
            <family val="1"/>
          </rPr>
          <t>Wpisz prognozowaną w danym roku kwotę spłaty odsetek od kredytów i pożyczek wynikającą z zawartych umów</t>
        </r>
      </text>
    </comment>
    <comment ref="C25" authorId="2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C26" authorId="2">
      <text>
        <r>
          <rPr>
            <b/>
            <sz val="8"/>
            <color indexed="8"/>
            <rFont val="Times New Roman"/>
            <family val="1"/>
          </rPr>
          <t xml:space="preserve">Wpisz prognozowaną w danym roku kwotę transz kredytów i pożyczek jakie otrzyma budżet, a wynikającą z zawartych umów
</t>
        </r>
      </text>
    </comment>
    <comment ref="C27" authorId="2">
      <text>
        <r>
          <rPr>
            <b/>
            <sz val="8"/>
            <color indexed="8"/>
            <rFont val="Times New Roman"/>
            <family val="1"/>
          </rPr>
          <t>Wpisz prognozowaną w danym roku kwotę spłaty rat kredytów i pożyczek wynikającą z zawartych umów</t>
        </r>
      </text>
    </comment>
    <comment ref="C28" authorId="2">
      <text>
        <r>
          <rPr>
            <b/>
            <sz val="8"/>
            <color indexed="8"/>
            <rFont val="Times New Roman"/>
            <family val="1"/>
          </rPr>
          <t>Wpisz prognozowaną w danym roku kwotę spłaty odsetek od kredytów i pożyczek wynikającą z zawartych umów</t>
        </r>
      </text>
    </comment>
    <comment ref="C29" authorId="2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C30" authorId="2">
      <text>
        <r>
          <rPr>
            <b/>
            <sz val="8"/>
            <color indexed="8"/>
            <rFont val="Times New Roman"/>
            <family val="1"/>
          </rPr>
          <t xml:space="preserve">Wpisz prognozowaną w danym roku kwotę transz kredytów i pożyczek jakie otrzyma budżet, a wynikającą z zawartych umów
</t>
        </r>
      </text>
    </comment>
    <comment ref="C31" authorId="2">
      <text>
        <r>
          <rPr>
            <b/>
            <sz val="8"/>
            <color indexed="8"/>
            <rFont val="Times New Roman"/>
            <family val="1"/>
          </rPr>
          <t>Wpisz prognozowaną w danym roku kwotę spłaty rat kredytów i pożyczek wynikającą z zawartych umów</t>
        </r>
      </text>
    </comment>
    <comment ref="C32" authorId="2">
      <text>
        <r>
          <rPr>
            <b/>
            <sz val="8"/>
            <color indexed="8"/>
            <rFont val="Times New Roman"/>
            <family val="1"/>
          </rPr>
          <t>Wpisz prognozowaną w danym roku kwotę spłaty odsetek od kredytów i pożyczek wynikającą z zawartych umów</t>
        </r>
      </text>
    </comment>
    <comment ref="C33" authorId="2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C34" authorId="2">
      <text>
        <r>
          <rPr>
            <b/>
            <sz val="8"/>
            <color indexed="8"/>
            <rFont val="Times New Roman"/>
            <family val="1"/>
          </rPr>
          <t xml:space="preserve">Wpisz prognozowaną w danym roku kwotę transz kredytów i pożyczek jakie otrzyma budżet, a wynikającą z zawartych umów
</t>
        </r>
      </text>
    </comment>
    <comment ref="C35" authorId="2">
      <text>
        <r>
          <rPr>
            <b/>
            <sz val="8"/>
            <color indexed="8"/>
            <rFont val="Times New Roman"/>
            <family val="1"/>
          </rPr>
          <t>Wpisz prognozowaną w danym roku kwotę spłaty rat kredytów i pożyczek wynikającą z zawartych umów</t>
        </r>
      </text>
    </comment>
    <comment ref="C36" authorId="2">
      <text>
        <r>
          <rPr>
            <b/>
            <sz val="8"/>
            <color indexed="8"/>
            <rFont val="Times New Roman"/>
            <family val="1"/>
          </rPr>
          <t>Wpisz prognozowaną w danym roku kwotę spłaty odsetek od kredytów i pożyczek wynikającą z zawartych umów</t>
        </r>
      </text>
    </comment>
    <comment ref="Y9" authorId="2">
      <text>
        <r>
          <rPr>
            <b/>
            <sz val="8"/>
            <color indexed="8"/>
            <rFont val="Times New Roman"/>
            <family val="1"/>
          </rPr>
          <t>Progonzowany  stan długu na koniec roku</t>
        </r>
      </text>
    </comment>
    <comment ref="Y10" authorId="2">
      <text>
        <r>
          <rPr>
            <b/>
            <sz val="8"/>
            <color indexed="8"/>
            <rFont val="Times New Roman"/>
            <family val="1"/>
          </rPr>
          <t>Prognozowany dług w roku budżetowym</t>
        </r>
      </text>
    </comment>
    <comment ref="X11" authorId="2">
      <text>
        <r>
          <rPr>
            <b/>
            <sz val="8"/>
            <color indexed="8"/>
            <rFont val="Times New Roman"/>
            <family val="1"/>
          </rPr>
          <t>Suma spłat rat długu w roku budżetowym +  potencjalne poręczenia</t>
        </r>
      </text>
    </comment>
    <comment ref="X16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X23" authorId="2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X24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Z12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 w I kwartale</t>
        </r>
      </text>
    </comment>
    <comment ref="Z13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 w II kwartale</t>
        </r>
      </text>
    </comment>
    <comment ref="Z14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 w III kwartale</t>
        </r>
      </text>
    </comment>
    <comment ref="Z15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 w IV kwartale</t>
        </r>
      </text>
    </comment>
    <comment ref="Z21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Z25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Z29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Z33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Z37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Z41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X17" authorId="2">
      <text>
        <r>
          <rPr>
            <b/>
            <sz val="8"/>
            <color indexed="8"/>
            <rFont val="Times New Roman"/>
            <family val="1"/>
          </rPr>
          <t xml:space="preserve">Suma spłat odsetek od długu w roku budżetowym w I kwartale
</t>
        </r>
      </text>
    </comment>
    <comment ref="X18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 w II kwartale</t>
        </r>
      </text>
    </comment>
    <comment ref="X19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 w III kwartale</t>
        </r>
      </text>
    </comment>
    <comment ref="X20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 w IV kwartale</t>
        </r>
      </text>
    </comment>
    <comment ref="Y11" authorId="2">
      <text>
        <r>
          <rPr>
            <b/>
            <sz val="8"/>
            <color indexed="8"/>
            <rFont val="Times New Roman"/>
            <family val="1"/>
          </rPr>
          <t>Suma spłat rat długu w roku budżetowym + zobowiązania wymagalne</t>
        </r>
      </text>
    </comment>
    <comment ref="Y23" authorId="2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X27" authorId="2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Y27" authorId="2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X31" authorId="2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Y31" authorId="2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X35" authorId="2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Y35" authorId="2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X39" authorId="2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Y39" authorId="2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Y28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Y32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Y36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Y40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AA11" authorId="1">
      <text>
        <r>
          <rPr>
            <b/>
            <sz val="10"/>
            <rFont val="Tahoma"/>
            <family val="0"/>
          </rPr>
          <t>W tym roku należy wstawić wielkości wynikające ze sprawozdania za III kwartały</t>
        </r>
        <r>
          <rPr>
            <sz val="10"/>
            <rFont val="Tahoma"/>
            <family val="0"/>
          </rPr>
          <t xml:space="preserve">
</t>
        </r>
      </text>
    </comment>
    <comment ref="AC13" authorId="1">
      <text>
        <r>
          <rPr>
            <b/>
            <sz val="10"/>
            <rFont val="Tahoma"/>
            <family val="0"/>
          </rPr>
          <t>wpisz prognozowaną wielkość dochodów bieżących</t>
        </r>
      </text>
    </comment>
    <comment ref="AD13" authorId="1">
      <text>
        <r>
          <rPr>
            <b/>
            <sz val="10"/>
            <rFont val="Tahoma"/>
            <family val="0"/>
          </rPr>
          <t>wpisz prognozowaną wielkość dochodów ze sprzedaży majątku</t>
        </r>
        <r>
          <rPr>
            <sz val="10"/>
            <rFont val="Tahoma"/>
            <family val="0"/>
          </rPr>
          <t xml:space="preserve">
</t>
        </r>
      </text>
    </comment>
    <comment ref="AC14" authorId="1">
      <text>
        <r>
          <rPr>
            <b/>
            <sz val="8"/>
            <rFont val="Tahoma"/>
            <family val="2"/>
          </rPr>
          <t>wpisz prognozowaną wielkość dochodów bieżących</t>
        </r>
      </text>
    </comment>
    <comment ref="AE13" authorId="1">
      <text>
        <r>
          <rPr>
            <b/>
            <sz val="10"/>
            <rFont val="Tahoma"/>
            <family val="0"/>
          </rPr>
          <t>wpisz prognozowaną wielkość wydatków bieżących</t>
        </r>
        <r>
          <rPr>
            <sz val="10"/>
            <rFont val="Tahoma"/>
            <family val="0"/>
          </rPr>
          <t xml:space="preserve">
</t>
        </r>
      </text>
    </comment>
    <comment ref="AD14" authorId="1">
      <text>
        <r>
          <rPr>
            <b/>
            <sz val="10"/>
            <rFont val="Tahoma"/>
            <family val="0"/>
          </rPr>
          <t>wpisz prognozowaną wielkość dochodów ze sprzedaży majątku</t>
        </r>
        <r>
          <rPr>
            <sz val="10"/>
            <rFont val="Tahoma"/>
            <family val="0"/>
          </rPr>
          <t xml:space="preserve">
</t>
        </r>
      </text>
    </comment>
    <comment ref="AE14" authorId="1">
      <text>
        <r>
          <rPr>
            <b/>
            <sz val="10"/>
            <rFont val="Tahoma"/>
            <family val="0"/>
          </rPr>
          <t>wpisz prognozowaną wielkość wydatków bieżących</t>
        </r>
        <r>
          <rPr>
            <sz val="10"/>
            <rFont val="Tahoma"/>
            <family val="0"/>
          </rPr>
          <t xml:space="preserve">
</t>
        </r>
      </text>
    </comment>
    <comment ref="AC15" authorId="1">
      <text>
        <r>
          <rPr>
            <b/>
            <sz val="10"/>
            <rFont val="Tahoma"/>
            <family val="0"/>
          </rPr>
          <t>wpisz prognozowaną wielkość dochodów bieżących</t>
        </r>
        <r>
          <rPr>
            <sz val="10"/>
            <rFont val="Tahoma"/>
            <family val="0"/>
          </rPr>
          <t xml:space="preserve">
</t>
        </r>
      </text>
    </comment>
    <comment ref="AD15" authorId="1">
      <text>
        <r>
          <rPr>
            <b/>
            <sz val="10"/>
            <rFont val="Tahoma"/>
            <family val="0"/>
          </rPr>
          <t>wpisz prognozowaną wielkość dochodów ze sprzedaży majątku</t>
        </r>
        <r>
          <rPr>
            <sz val="10"/>
            <rFont val="Tahoma"/>
            <family val="0"/>
          </rPr>
          <t xml:space="preserve">
</t>
        </r>
      </text>
    </comment>
    <comment ref="AE15" authorId="1">
      <text>
        <r>
          <rPr>
            <b/>
            <sz val="10"/>
            <rFont val="Tahoma"/>
            <family val="0"/>
          </rPr>
          <t>wpisz prognozowaną wielkość wydatków bieżących</t>
        </r>
      </text>
    </comment>
    <comment ref="AC16" authorId="1">
      <text>
        <r>
          <rPr>
            <b/>
            <sz val="10"/>
            <rFont val="Tahoma"/>
            <family val="0"/>
          </rPr>
          <t>wpisz prognozowaną wielkość dochodów bieżących</t>
        </r>
        <r>
          <rPr>
            <sz val="10"/>
            <rFont val="Tahoma"/>
            <family val="0"/>
          </rPr>
          <t xml:space="preserve">
</t>
        </r>
      </text>
    </comment>
    <comment ref="AD16" authorId="1">
      <text>
        <r>
          <rPr>
            <b/>
            <sz val="10"/>
            <rFont val="Tahoma"/>
            <family val="0"/>
          </rPr>
          <t>wpisz prognozowaną wielkość dochodów ze sprzedaży majątku</t>
        </r>
        <r>
          <rPr>
            <sz val="10"/>
            <rFont val="Tahoma"/>
            <family val="0"/>
          </rPr>
          <t xml:space="preserve">
</t>
        </r>
      </text>
    </comment>
    <comment ref="AE16" authorId="1">
      <text>
        <r>
          <rPr>
            <b/>
            <sz val="10"/>
            <rFont val="Tahoma"/>
            <family val="0"/>
          </rPr>
          <t>wpisz prognozowaną wielkość wydatków bieżących</t>
        </r>
        <r>
          <rPr>
            <sz val="10"/>
            <rFont val="Tahoma"/>
            <family val="0"/>
          </rPr>
          <t xml:space="preserve">
</t>
        </r>
      </text>
    </comment>
    <comment ref="C42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D42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H42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I42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J42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K42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42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42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W42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C43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D43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H43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I43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J43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K43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43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43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43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P43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X43" authorId="2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Y43" authorId="2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C44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D44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H44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I44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J44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K44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44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44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Y44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C45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D45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H45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I45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J45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K45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45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45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Y45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Z45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C46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D46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H46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I46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J46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K46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46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46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W46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C47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D47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H47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I47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J47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K47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47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47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47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P47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X47" authorId="2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Y47" authorId="2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C48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D48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H48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I48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J48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K48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48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48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Y48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C49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D49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H49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I49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J49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K49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49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49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Y49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Z49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C50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D50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H50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I50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J50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K50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50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50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W50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C51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D51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H51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I51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J51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K51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51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51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51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P51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X51" authorId="2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Y51" authorId="2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C52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D52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H52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I52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J52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K52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52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52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Y52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C53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D53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H53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I53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J53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K53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53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53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Y53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Z53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C54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D54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H54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I54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J54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K54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54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54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W54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C55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D55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H55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I55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J55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K55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55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55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55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P55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X55" authorId="2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Y55" authorId="2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C56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D56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H56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I56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J56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K56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56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56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Y56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C57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D57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H57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I57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J57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K57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57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57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Y57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Z57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C58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D58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H58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I58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J58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K58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58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58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W58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C59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D59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H59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I59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J59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K59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59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59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59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P59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X59" authorId="2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Y59" authorId="2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C60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D60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H60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I60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J60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K60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60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60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Y60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C61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D61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H61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I61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J61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K61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61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61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Y61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Z61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C62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D62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H62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I62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J62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K62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62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62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W62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C63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D63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H63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I63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J63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K63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63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63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63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P63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X63" authorId="2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Y63" authorId="2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C64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D64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H64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I64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J64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K64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64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64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Y64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C65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D65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H65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I65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J65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K65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65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65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Y65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Z65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AB9" authorId="1">
      <text>
        <r>
          <rPr>
            <b/>
            <sz val="10"/>
            <rFont val="Tahoma"/>
            <family val="0"/>
          </rPr>
          <t>Należy wpisać wiekości ze sprawozdań</t>
        </r>
        <r>
          <rPr>
            <sz val="10"/>
            <rFont val="Tahoma"/>
            <family val="0"/>
          </rPr>
          <t xml:space="preserve">
</t>
        </r>
      </text>
    </comment>
    <comment ref="AC9" authorId="1">
      <text>
        <r>
          <rPr>
            <b/>
            <sz val="10"/>
            <rFont val="Tahoma"/>
            <family val="0"/>
          </rPr>
          <t>Należy wpisać wiekości ze sprawozdań</t>
        </r>
        <r>
          <rPr>
            <sz val="10"/>
            <rFont val="Tahoma"/>
            <family val="0"/>
          </rPr>
          <t xml:space="preserve">
</t>
        </r>
      </text>
    </comment>
    <comment ref="AD9" authorId="1">
      <text>
        <r>
          <rPr>
            <b/>
            <sz val="10"/>
            <rFont val="Tahoma"/>
            <family val="0"/>
          </rPr>
          <t>Należy wpisać wiekości ze sprawozdań</t>
        </r>
        <r>
          <rPr>
            <sz val="10"/>
            <rFont val="Tahoma"/>
            <family val="0"/>
          </rPr>
          <t xml:space="preserve">
</t>
        </r>
      </text>
    </comment>
    <comment ref="AE9" authorId="1">
      <text>
        <r>
          <rPr>
            <b/>
            <sz val="10"/>
            <rFont val="Tahoma"/>
            <family val="0"/>
          </rPr>
          <t>Należy wpisać wiekości ze sprawozdań</t>
        </r>
        <r>
          <rPr>
            <sz val="10"/>
            <rFont val="Tahoma"/>
            <family val="0"/>
          </rPr>
          <t xml:space="preserve">
</t>
        </r>
      </text>
    </comment>
    <comment ref="AC10" authorId="1">
      <text>
        <r>
          <rPr>
            <b/>
            <sz val="10"/>
            <rFont val="Tahoma"/>
            <family val="0"/>
          </rPr>
          <t>Należy wpisać wiekości ze sprawozdań</t>
        </r>
        <r>
          <rPr>
            <sz val="10"/>
            <rFont val="Tahoma"/>
            <family val="0"/>
          </rPr>
          <t xml:space="preserve">
</t>
        </r>
      </text>
    </comment>
    <comment ref="AD10" authorId="1">
      <text>
        <r>
          <rPr>
            <b/>
            <sz val="10"/>
            <rFont val="Tahoma"/>
            <family val="0"/>
          </rPr>
          <t>Należy wpisać wiekości ze sprawozdań</t>
        </r>
        <r>
          <rPr>
            <sz val="10"/>
            <rFont val="Tahoma"/>
            <family val="0"/>
          </rPr>
          <t xml:space="preserve">
</t>
        </r>
      </text>
    </comment>
    <comment ref="AE10" authorId="1">
      <text>
        <r>
          <rPr>
            <b/>
            <sz val="10"/>
            <rFont val="Tahoma"/>
            <family val="0"/>
          </rPr>
          <t>Należy wpisać wiekości ze sprawozdań</t>
        </r>
        <r>
          <rPr>
            <sz val="10"/>
            <rFont val="Tahoma"/>
            <family val="0"/>
          </rPr>
          <t xml:space="preserve">
</t>
        </r>
      </text>
    </comment>
    <comment ref="AC11" authorId="1">
      <text>
        <r>
          <rPr>
            <b/>
            <sz val="10"/>
            <rFont val="Tahoma"/>
            <family val="0"/>
          </rPr>
          <t>Należy wpisać wiekości ze sprawozdań</t>
        </r>
        <r>
          <rPr>
            <sz val="10"/>
            <rFont val="Tahoma"/>
            <family val="0"/>
          </rPr>
          <t xml:space="preserve">
</t>
        </r>
      </text>
    </comment>
    <comment ref="AD11" authorId="1">
      <text>
        <r>
          <rPr>
            <b/>
            <sz val="10"/>
            <rFont val="Tahoma"/>
            <family val="0"/>
          </rPr>
          <t>Należy wpisać wiekości ze sprawozdań</t>
        </r>
        <r>
          <rPr>
            <sz val="10"/>
            <rFont val="Tahoma"/>
            <family val="0"/>
          </rPr>
          <t xml:space="preserve">
</t>
        </r>
      </text>
    </comment>
    <comment ref="AE11" authorId="1">
      <text>
        <r>
          <rPr>
            <b/>
            <sz val="10"/>
            <rFont val="Tahoma"/>
            <family val="0"/>
          </rPr>
          <t>Należy wpisać wiekości ze sprawozdań</t>
        </r>
        <r>
          <rPr>
            <sz val="10"/>
            <rFont val="Tahoma"/>
            <family val="0"/>
          </rPr>
          <t xml:space="preserve">
</t>
        </r>
      </text>
    </comment>
    <comment ref="AC12" authorId="1">
      <text>
        <r>
          <rPr>
            <b/>
            <sz val="10"/>
            <rFont val="Tahoma"/>
            <family val="0"/>
          </rPr>
          <t>Należy wpisać wiekości ze sprawozdań</t>
        </r>
        <r>
          <rPr>
            <sz val="10"/>
            <rFont val="Tahoma"/>
            <family val="0"/>
          </rPr>
          <t xml:space="preserve">
</t>
        </r>
      </text>
    </comment>
    <comment ref="AD12" authorId="1">
      <text>
        <r>
          <rPr>
            <b/>
            <sz val="10"/>
            <rFont val="Tahoma"/>
            <family val="0"/>
          </rPr>
          <t>wpisz prognozowaną wielkość dochodów ze sprzedaży majątku</t>
        </r>
        <r>
          <rPr>
            <sz val="10"/>
            <rFont val="Tahoma"/>
            <family val="0"/>
          </rPr>
          <t xml:space="preserve">
</t>
        </r>
      </text>
    </comment>
    <comment ref="AE12" authorId="1">
      <text>
        <r>
          <rPr>
            <b/>
            <sz val="10"/>
            <rFont val="Tahoma"/>
            <family val="0"/>
          </rPr>
          <t>Należy wpisać wiekości ze sprawozdań</t>
        </r>
        <r>
          <rPr>
            <sz val="10"/>
            <rFont val="Tahoma"/>
            <family val="0"/>
          </rPr>
          <t xml:space="preserve">
</t>
        </r>
      </text>
    </comment>
    <comment ref="AB10" authorId="1">
      <text>
        <r>
          <rPr>
            <b/>
            <sz val="10"/>
            <rFont val="Tahoma"/>
            <family val="0"/>
          </rPr>
          <t>Należy wpisać wiekości ze sprawozdań</t>
        </r>
        <r>
          <rPr>
            <sz val="10"/>
            <rFont val="Tahoma"/>
            <family val="0"/>
          </rPr>
          <t xml:space="preserve">
</t>
        </r>
      </text>
    </comment>
    <comment ref="AB11" authorId="1">
      <text>
        <r>
          <rPr>
            <b/>
            <sz val="10"/>
            <rFont val="Tahoma"/>
            <family val="0"/>
          </rPr>
          <t>Należy wpisać wiekości ze sprawozdań</t>
        </r>
        <r>
          <rPr>
            <sz val="10"/>
            <rFont val="Tahoma"/>
            <family val="0"/>
          </rPr>
          <t xml:space="preserve">
</t>
        </r>
      </text>
    </comment>
    <comment ref="AB12" authorId="1">
      <text>
        <r>
          <rPr>
            <b/>
            <sz val="10"/>
            <rFont val="Tahoma"/>
            <family val="0"/>
          </rPr>
          <t>Należy wpisać wiekości ze sprawozdań</t>
        </r>
        <r>
          <rPr>
            <sz val="10"/>
            <rFont val="Tahoma"/>
            <family val="0"/>
          </rPr>
          <t xml:space="preserve">
</t>
        </r>
      </text>
    </comment>
    <comment ref="C3" authorId="1">
      <text>
        <r>
          <rPr>
            <b/>
            <sz val="10"/>
            <rFont val="Tahoma"/>
            <family val="0"/>
          </rPr>
          <t>proszę wpisac datę</t>
        </r>
        <r>
          <rPr>
            <sz val="10"/>
            <rFont val="Tahoma"/>
            <family val="0"/>
          </rPr>
          <t xml:space="preserve">
</t>
        </r>
      </text>
    </comment>
    <comment ref="E10" authorId="1">
      <text>
        <r>
          <rPr>
            <b/>
            <sz val="8"/>
            <rFont val="Tahoma"/>
            <family val="2"/>
          </rPr>
          <t>wpisz wartość zaopiniowanych przez skład orzekający kredytów i pożyczek, dla których nie podpisano umów z bankiem</t>
        </r>
        <r>
          <rPr>
            <sz val="10"/>
            <rFont val="Tahoma"/>
            <family val="0"/>
          </rPr>
          <t xml:space="preserve">
</t>
        </r>
      </text>
    </comment>
    <comment ref="E12" authorId="1">
      <text>
        <r>
          <rPr>
            <b/>
            <sz val="8"/>
            <rFont val="Tahoma"/>
            <family val="2"/>
          </rPr>
          <t>Wpisz planowaną w I kwartale spłatę rat kredytów i pożyczek wynikającą z zaopiniwanego wniosku o opinię o możliwości spłaty, dla którego nie zawrato umowy z bankiem</t>
        </r>
      </text>
    </comment>
    <comment ref="E13" authorId="1">
      <text>
        <r>
          <rPr>
            <b/>
            <sz val="8"/>
            <rFont val="Tahoma"/>
            <family val="2"/>
          </rPr>
          <t>Wpisz planowaną w II kwartale spłatę rat kredytów i pożyczek wynikającą z zaopiniwanego wniosku o opinię o możliwości spłaty, dla którego nie zawrato umowy z bankiem</t>
        </r>
      </text>
    </comment>
    <comment ref="E14" authorId="1">
      <text>
        <r>
          <rPr>
            <b/>
            <sz val="8"/>
            <rFont val="Tahoma"/>
            <family val="2"/>
          </rPr>
          <t>Wpisz planowaną w III kwartale spłatę rat kredytów i pożyczek wynikającą z zaopiniwanego wniosku o opinię o możliwości spłaty, dla którego nie zawrato umowy z bankiem</t>
        </r>
        <r>
          <rPr>
            <sz val="10"/>
            <rFont val="Tahoma"/>
            <family val="0"/>
          </rPr>
          <t xml:space="preserve">
</t>
        </r>
      </text>
    </comment>
    <comment ref="E15" authorId="1">
      <text>
        <r>
          <rPr>
            <b/>
            <sz val="8"/>
            <rFont val="Tahoma"/>
            <family val="2"/>
          </rPr>
          <t>Wpisz planowaną w IV kwartale spłatę rat kredytów i pożyczek wynikającą z zaopiniwanego wniosku o opinię o możliwości spłaty, dla którego nie zawrato umowy z bankiem</t>
        </r>
      </text>
    </comment>
    <comment ref="E17" authorId="1">
      <text>
        <r>
          <rPr>
            <b/>
            <sz val="8"/>
            <rFont val="Tahoma"/>
            <family val="2"/>
          </rPr>
          <t>Wpisz planowaną w I kwartale spłatę odsetek kredytów i pożyczek wynikającą z zaopiniwanego wniosku o opinię o możliwości spłaty, dla którego nie zawrato umowy z bankiem</t>
        </r>
        <r>
          <rPr>
            <sz val="10"/>
            <rFont val="Tahoma"/>
            <family val="0"/>
          </rPr>
          <t xml:space="preserve">
</t>
        </r>
      </text>
    </comment>
    <comment ref="E18" authorId="1">
      <text>
        <r>
          <rPr>
            <b/>
            <sz val="8"/>
            <rFont val="Tahoma"/>
            <family val="2"/>
          </rPr>
          <t>Wpisz planowaną w II kwartale spłatę odsetek kredytów i pożyczek wynikającą z zaopiniwanego wniosku o opinię o możliwości spłaty, dla którego nie zawrato umowy z bankiem</t>
        </r>
      </text>
    </comment>
    <comment ref="E19" authorId="1">
      <text>
        <r>
          <rPr>
            <b/>
            <sz val="8"/>
            <rFont val="Tahoma"/>
            <family val="2"/>
          </rPr>
          <t>Wpisz planowaną w III kwartale spłatę odsetek kredytów i pożyczek wynikającą z zaopiniwanego wniosku o opinię o możliwości spłaty, dla którego nie zawrato umowy z bankiem</t>
        </r>
        <r>
          <rPr>
            <sz val="10"/>
            <rFont val="Tahoma"/>
            <family val="0"/>
          </rPr>
          <t xml:space="preserve">
</t>
        </r>
      </text>
    </comment>
    <comment ref="E20" authorId="1">
      <text>
        <r>
          <rPr>
            <b/>
            <sz val="8"/>
            <rFont val="Tahoma"/>
            <family val="2"/>
          </rPr>
          <t>Wpisz planowaną w IV kwartale spłatę odsetek kredytów i pożyczek wynikającą z zaopiniwanego wniosku o opinię o możliwości spłaty, dla którego nie zawrato umowy z bankiem</t>
        </r>
        <r>
          <rPr>
            <sz val="10"/>
            <rFont val="Tahoma"/>
            <family val="0"/>
          </rPr>
          <t xml:space="preserve">
</t>
        </r>
      </text>
    </comment>
    <comment ref="E21" authorId="2">
      <text>
        <r>
          <rPr>
            <b/>
            <sz val="8"/>
            <color indexed="8"/>
            <rFont val="Times New Roman"/>
            <family val="1"/>
          </rPr>
          <t>Prognozowany stan długu zaopiniowanych, a nie zaciągniętych kredytów i pożyczek na koniec roku w związku z zawartymi umowami</t>
        </r>
      </text>
    </comment>
    <comment ref="F21" authorId="0">
      <text>
        <r>
          <rPr>
            <b/>
            <sz val="8"/>
            <rFont val="Tahoma"/>
            <family val="0"/>
          </rPr>
          <t>Prognozowany stan długu zaopiniowanych kredytów i pożyczek na koniec roku z związku porozumieniami dotyczącymi środków z Unii Europejskiej</t>
        </r>
      </text>
    </comment>
    <comment ref="E25" authorId="2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F25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E29" authorId="2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F29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E33" authorId="2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F33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E37" authorId="2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F37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E41" authorId="2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F41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E45" authorId="2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F45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E49" authorId="2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F49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E53" authorId="2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F53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E57" authorId="2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F57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E61" authorId="2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F61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E65" authorId="2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F65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AB13" authorId="1">
      <text>
        <r>
          <rPr>
            <b/>
            <sz val="10"/>
            <rFont val="Tahoma"/>
            <family val="0"/>
          </rPr>
          <t>wpisz prognozowaną wielkość dochodów ogółem</t>
        </r>
        <r>
          <rPr>
            <sz val="10"/>
            <rFont val="Tahoma"/>
            <family val="0"/>
          </rPr>
          <t xml:space="preserve">
</t>
        </r>
      </text>
    </comment>
    <comment ref="X28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X32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X36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X40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X44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X48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X52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X56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X60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X64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C2" authorId="1">
      <text>
        <r>
          <rPr>
            <b/>
            <sz val="10"/>
            <rFont val="Tahoma"/>
            <family val="0"/>
          </rPr>
          <t>Proszę wpisać nazwę jednostki samorządu terytorialnego</t>
        </r>
        <r>
          <rPr>
            <sz val="10"/>
            <rFont val="Tahoma"/>
            <family val="0"/>
          </rPr>
          <t xml:space="preserve">
</t>
        </r>
      </text>
    </comment>
    <comment ref="C10" authorId="1">
      <text>
        <r>
          <rPr>
            <b/>
            <sz val="8"/>
            <rFont val="Tahoma"/>
            <family val="2"/>
          </rPr>
          <t>Wpisać kwoty otrzymanych środków w roku 2010 na podstawie wydanych opinii o możliwości spłaty i zawartych umów</t>
        </r>
        <r>
          <rPr>
            <sz val="10"/>
            <rFont val="Tahoma"/>
            <family val="0"/>
          </rPr>
          <t xml:space="preserve">
</t>
        </r>
      </text>
    </comment>
    <comment ref="J10" authorId="1">
      <text>
        <r>
          <rPr>
            <b/>
            <sz val="8"/>
            <rFont val="Tahoma"/>
            <family val="2"/>
          </rPr>
          <t>Wpisać kwoty otrzymanych środków w roku 2010 na podstawie wydanych opinii o możliwości spłaty i wyemiyowanych obligacji</t>
        </r>
        <r>
          <rPr>
            <sz val="10"/>
            <rFont val="Tahoma"/>
            <family val="0"/>
          </rPr>
          <t xml:space="preserve">
</t>
        </r>
      </text>
    </comment>
    <comment ref="C66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D66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H66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I66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J66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K66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66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66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C67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D67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H67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I67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J67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K67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67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67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67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P67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C68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D68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H68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I68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J68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K68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68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68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C69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D69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E69" authorId="2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F69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H69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I69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J69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K69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69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69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C70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D70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H70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I70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J70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K70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70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70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C71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D71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H71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I71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J71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K71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71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71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71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P71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C72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D72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H72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I72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J72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K72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72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72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C73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D73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E73" authorId="2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F73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H73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I73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J73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K73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73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73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C74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D74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H74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I74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J74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K74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74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74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C75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D75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H75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I75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J75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K75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75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75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75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P75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C76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D76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H76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I76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J76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K76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76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76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C77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D77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E77" authorId="2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F77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H77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I77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J77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K77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77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77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C78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D78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H78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I78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J78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K78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78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78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C79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D79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H79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I79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J79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K79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79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79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79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P79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C80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D80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H80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I80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J80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K80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80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80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C81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D81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E81" authorId="2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F81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H81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I81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J81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K81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81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81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C82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D82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H82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I82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J82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K82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82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82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C83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D83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H83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I83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J83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K83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83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83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83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P83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C84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D84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H84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I84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J84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K84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84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84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C85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D85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E85" authorId="2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F85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H85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I85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J85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K85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85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85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C86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D86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H86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I86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J86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K86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86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86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C87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D87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H87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I87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J87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K87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87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87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87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P87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C88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D88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H88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I88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J88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K88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88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88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C89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D89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E89" authorId="2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F89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H89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I89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J89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K89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89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89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C90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D90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H90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I90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J90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K90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90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90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C91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D91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H91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I91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J91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K91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91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91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91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P91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C92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D92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H92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I92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J92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K92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92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92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C93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D93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E93" authorId="2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F93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H93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I93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J93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K93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93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93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C94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D94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H94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I94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J94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K94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94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94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C95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D95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H95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I95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J95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K95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95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95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95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P95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C96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D96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H96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I96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J96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K96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96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96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C97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D97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E97" authorId="2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F97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H97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I97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J97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K97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97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97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C98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D98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H98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I98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J98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K98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98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98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C99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D99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H99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I99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J99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K99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99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99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99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P99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C100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D100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H100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I100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J100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K100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100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100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C101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D101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E101" authorId="2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F101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H101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I101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J101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K101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101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101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W66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X67" authorId="2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Y67" authorId="2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X68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Y68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Y69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Z69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W70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X71" authorId="2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Y71" authorId="2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X72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Y72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Y73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Z73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W74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X75" authorId="2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Y75" authorId="2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X76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Y76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Y77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Z77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W78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X79" authorId="2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Y79" authorId="2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X80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Y80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Y81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Z81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W82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X83" authorId="2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Y83" authorId="2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X84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Y84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Y85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Z85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W86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X87" authorId="2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Y87" authorId="2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X88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Y88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Y89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Z89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W90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X91" authorId="2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Y91" authorId="2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X92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Y92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Y93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Z93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W94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X95" authorId="2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Y95" authorId="2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X96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Y96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Y97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Z97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W98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X99" authorId="2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Y99" authorId="2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X100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Y100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Y101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Z101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</commentList>
</comments>
</file>

<file path=xl/sharedStrings.xml><?xml version="1.0" encoding="utf-8"?>
<sst xmlns="http://schemas.openxmlformats.org/spreadsheetml/2006/main" count="518" uniqueCount="71">
  <si>
    <t>Rok</t>
  </si>
  <si>
    <t>kredyty i pożyczki</t>
  </si>
  <si>
    <t>obligacje</t>
  </si>
  <si>
    <t>wymagane informacje</t>
  </si>
  <si>
    <t>stan długu na 31.12.</t>
  </si>
  <si>
    <t>X</t>
  </si>
  <si>
    <t>inne zobowiąza-nia wymagalne</t>
  </si>
  <si>
    <t>dochody budżetu</t>
  </si>
  <si>
    <t>spłata rat</t>
  </si>
  <si>
    <t>w tym: I kw.</t>
  </si>
  <si>
    <t>w tym: II kw.</t>
  </si>
  <si>
    <t>w tym: III kw.</t>
  </si>
  <si>
    <t>w tym: IV kw.</t>
  </si>
  <si>
    <t>spłata odsetek</t>
  </si>
  <si>
    <t>wartości ogółem</t>
  </si>
  <si>
    <t>wyemitowane</t>
  </si>
  <si>
    <t>transza długu</t>
  </si>
  <si>
    <t>na podst. art. 82 u.1 pkt 1</t>
  </si>
  <si>
    <t>na podst. art. 82 u.1 pkt 2 i 3</t>
  </si>
  <si>
    <t>na podst. art. 169 u. 3</t>
  </si>
  <si>
    <t>wskaźnik % art. 169 u.f.p</t>
  </si>
  <si>
    <t>wskaźnik % art. 170 u.f.p</t>
  </si>
  <si>
    <t>WYLICZENIA wg ustawy z 2005 roku</t>
  </si>
  <si>
    <t>Dochody budżetu ogółem</t>
  </si>
  <si>
    <t>w 2010 roku</t>
  </si>
  <si>
    <t>w 2009 roku</t>
  </si>
  <si>
    <t>w 2008 roku</t>
  </si>
  <si>
    <t>w 2007 roku</t>
  </si>
  <si>
    <t>Dochody bieżące</t>
  </si>
  <si>
    <t>Dochody ze sprzedaży majątku</t>
  </si>
  <si>
    <t>Wydatki bieżące</t>
  </si>
  <si>
    <t>w 2011 roku</t>
  </si>
  <si>
    <t>w 2012 roku</t>
  </si>
  <si>
    <t>w 2013 roku</t>
  </si>
  <si>
    <t>w 2014 roku</t>
  </si>
  <si>
    <t>w 2015 roku</t>
  </si>
  <si>
    <t>x</t>
  </si>
  <si>
    <t>w 2016 roku</t>
  </si>
  <si>
    <t>w 2017 roku</t>
  </si>
  <si>
    <t>w 2018 roku</t>
  </si>
  <si>
    <t>w 2019 roku</t>
  </si>
  <si>
    <t>w 2020 roku</t>
  </si>
  <si>
    <t>w 2021 roku</t>
  </si>
  <si>
    <t>spłaty zaciągniętych</t>
  </si>
  <si>
    <t>spłaty wnioskowanych</t>
  </si>
  <si>
    <t>wnioskowane</t>
  </si>
  <si>
    <t>spłaty zaopiniowanych</t>
  </si>
  <si>
    <t xml:space="preserve">potencjalne spłaty udzielonych poręczeń i gwarancji </t>
  </si>
  <si>
    <t>samorząd. os. praw. na zad. finans. ze śr. UE</t>
  </si>
  <si>
    <t>pozostałym podmiotom</t>
  </si>
  <si>
    <t>Wyliczenia limtu spłat od 2014 roku, wg ustawy o finansach publicznych z 2009 roku</t>
  </si>
  <si>
    <t>Planowany proceny spłat w roku</t>
  </si>
  <si>
    <t>Wynik</t>
  </si>
  <si>
    <t>Infromacja o sytuacji finansowej jednostki samorządu terytorialnego w 2010 roku</t>
  </si>
  <si>
    <t>Nazwa jst</t>
  </si>
  <si>
    <t>Na dzień</t>
  </si>
  <si>
    <t>dług w roku</t>
  </si>
  <si>
    <t>w 2022 roku</t>
  </si>
  <si>
    <t>w 2023 roku</t>
  </si>
  <si>
    <t>w 2024 roku</t>
  </si>
  <si>
    <t>w 2025 roku</t>
  </si>
  <si>
    <t>w 2026 roku</t>
  </si>
  <si>
    <t>w 2027 roku</t>
  </si>
  <si>
    <t>w 2028 roku</t>
  </si>
  <si>
    <t>w 2029 roku</t>
  </si>
  <si>
    <t>w 2030 roku</t>
  </si>
  <si>
    <t>Planowana kwota spłat w roku</t>
  </si>
  <si>
    <t>Limit spłat na rok w procentach</t>
  </si>
  <si>
    <t>Kwota limitu spłat w roku</t>
  </si>
  <si>
    <t>Gmina Suchy Dąb</t>
  </si>
  <si>
    <t>31.12.2009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</si>
</sst>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0"/>
    </font>
    <font>
      <b/>
      <sz val="10"/>
      <name val="Tahoma"/>
      <family val="0"/>
    </font>
    <font>
      <b/>
      <sz val="8"/>
      <color indexed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ck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ck"/>
      <top style="thin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ck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>
        <color indexed="8"/>
      </left>
      <right style="thick">
        <color indexed="8"/>
      </right>
      <top>
        <color indexed="63"/>
      </top>
      <bottom style="thick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/>
      <right style="medium">
        <color indexed="8"/>
      </right>
      <top style="thin">
        <color indexed="8"/>
      </top>
      <bottom style="thick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ck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 applyProtection="1">
      <alignment/>
      <protection locked="0"/>
    </xf>
    <xf numFmtId="0" fontId="2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3" fontId="1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3" fontId="1" fillId="0" borderId="18" xfId="0" applyNumberFormat="1" applyFont="1" applyBorder="1" applyAlignment="1">
      <alignment/>
    </xf>
    <xf numFmtId="3" fontId="1" fillId="0" borderId="18" xfId="0" applyNumberFormat="1" applyFont="1" applyBorder="1" applyAlignment="1" applyProtection="1">
      <alignment/>
      <protection locked="0"/>
    </xf>
    <xf numFmtId="0" fontId="0" fillId="0" borderId="19" xfId="0" applyBorder="1" applyAlignment="1">
      <alignment horizontal="center"/>
    </xf>
    <xf numFmtId="3" fontId="1" fillId="0" borderId="20" xfId="0" applyNumberFormat="1" applyFont="1" applyBorder="1" applyAlignment="1">
      <alignment/>
    </xf>
    <xf numFmtId="3" fontId="1" fillId="0" borderId="20" xfId="0" applyNumberFormat="1" applyFont="1" applyBorder="1" applyAlignment="1" applyProtection="1">
      <alignment/>
      <protection locked="0"/>
    </xf>
    <xf numFmtId="0" fontId="0" fillId="0" borderId="21" xfId="0" applyBorder="1" applyAlignment="1">
      <alignment horizontal="center"/>
    </xf>
    <xf numFmtId="4" fontId="1" fillId="0" borderId="2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23" xfId="0" applyNumberFormat="1" applyFont="1" applyBorder="1" applyAlignment="1">
      <alignment/>
    </xf>
    <xf numFmtId="3" fontId="1" fillId="0" borderId="23" xfId="0" applyNumberFormat="1" applyFont="1" applyBorder="1" applyAlignment="1" applyProtection="1">
      <alignment/>
      <protection locked="0"/>
    </xf>
    <xf numFmtId="4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/>
    </xf>
    <xf numFmtId="3" fontId="1" fillId="0" borderId="24" xfId="0" applyNumberFormat="1" applyFont="1" applyBorder="1" applyAlignment="1" applyProtection="1">
      <alignment/>
      <protection locked="0"/>
    </xf>
    <xf numFmtId="3" fontId="1" fillId="0" borderId="25" xfId="0" applyNumberFormat="1" applyFont="1" applyBorder="1" applyAlignment="1">
      <alignment/>
    </xf>
    <xf numFmtId="3" fontId="1" fillId="0" borderId="25" xfId="0" applyNumberFormat="1" applyFont="1" applyBorder="1" applyAlignment="1" applyProtection="1">
      <alignment/>
      <protection locked="0"/>
    </xf>
    <xf numFmtId="3" fontId="1" fillId="0" borderId="26" xfId="0" applyNumberFormat="1" applyFont="1" applyBorder="1" applyAlignment="1" applyProtection="1">
      <alignment/>
      <protection locked="0"/>
    </xf>
    <xf numFmtId="3" fontId="1" fillId="0" borderId="27" xfId="0" applyNumberFormat="1" applyFont="1" applyBorder="1" applyAlignment="1">
      <alignment/>
    </xf>
    <xf numFmtId="3" fontId="1" fillId="0" borderId="27" xfId="0" applyNumberFormat="1" applyFont="1" applyBorder="1" applyAlignment="1" applyProtection="1">
      <alignment/>
      <protection locked="0"/>
    </xf>
    <xf numFmtId="3" fontId="1" fillId="0" borderId="24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 applyProtection="1">
      <alignment/>
      <protection locked="0"/>
    </xf>
    <xf numFmtId="4" fontId="1" fillId="0" borderId="29" xfId="0" applyNumberFormat="1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/>
    </xf>
    <xf numFmtId="3" fontId="1" fillId="0" borderId="31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4" fontId="1" fillId="0" borderId="31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3" fontId="1" fillId="0" borderId="34" xfId="0" applyNumberFormat="1" applyFont="1" applyBorder="1" applyAlignment="1" applyProtection="1">
      <alignment horizontal="right" vertical="center"/>
      <protection locked="0"/>
    </xf>
    <xf numFmtId="3" fontId="1" fillId="0" borderId="28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/>
    </xf>
    <xf numFmtId="3" fontId="1" fillId="0" borderId="35" xfId="0" applyNumberFormat="1" applyFont="1" applyBorder="1" applyAlignment="1" applyProtection="1">
      <alignment/>
      <protection locked="0"/>
    </xf>
    <xf numFmtId="3" fontId="1" fillId="0" borderId="36" xfId="0" applyNumberFormat="1" applyFont="1" applyBorder="1" applyAlignment="1" applyProtection="1">
      <alignment/>
      <protection locked="0"/>
    </xf>
    <xf numFmtId="3" fontId="1" fillId="0" borderId="37" xfId="0" applyNumberFormat="1" applyFont="1" applyBorder="1" applyAlignment="1" applyProtection="1">
      <alignment/>
      <protection locked="0"/>
    </xf>
    <xf numFmtId="3" fontId="1" fillId="0" borderId="19" xfId="0" applyNumberFormat="1" applyFont="1" applyBorder="1" applyAlignment="1" applyProtection="1">
      <alignment horizontal="center" vertical="center"/>
      <protection/>
    </xf>
    <xf numFmtId="3" fontId="1" fillId="0" borderId="17" xfId="0" applyNumberFormat="1" applyFont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/>
    </xf>
    <xf numFmtId="3" fontId="1" fillId="0" borderId="39" xfId="0" applyNumberFormat="1" applyFont="1" applyBorder="1" applyAlignment="1" applyProtection="1">
      <alignment/>
      <protection locked="0"/>
    </xf>
    <xf numFmtId="3" fontId="1" fillId="0" borderId="40" xfId="0" applyNumberFormat="1" applyFont="1" applyBorder="1" applyAlignment="1">
      <alignment/>
    </xf>
    <xf numFmtId="3" fontId="1" fillId="0" borderId="40" xfId="0" applyNumberFormat="1" applyFont="1" applyBorder="1" applyAlignment="1" applyProtection="1">
      <alignment/>
      <protection locked="0"/>
    </xf>
    <xf numFmtId="3" fontId="1" fillId="0" borderId="41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1" fillId="0" borderId="23" xfId="0" applyNumberFormat="1" applyFont="1" applyBorder="1" applyAlignment="1" applyProtection="1">
      <alignment horizontal="center" vertical="center"/>
      <protection locked="0"/>
    </xf>
    <xf numFmtId="3" fontId="1" fillId="0" borderId="23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Alignment="1" applyProtection="1">
      <alignment horizontal="right"/>
      <protection locked="0"/>
    </xf>
    <xf numFmtId="3" fontId="4" fillId="0" borderId="23" xfId="0" applyNumberFormat="1" applyFont="1" applyBorder="1" applyAlignment="1" applyProtection="1">
      <alignment horizontal="right"/>
      <protection/>
    </xf>
    <xf numFmtId="3" fontId="4" fillId="0" borderId="0" xfId="0" applyNumberFormat="1" applyFont="1" applyAlignment="1">
      <alignment horizontal="right"/>
    </xf>
    <xf numFmtId="3" fontId="1" fillId="0" borderId="35" xfId="0" applyNumberFormat="1" applyFont="1" applyBorder="1" applyAlignment="1" applyProtection="1">
      <alignment horizontal="right"/>
      <protection locked="0"/>
    </xf>
    <xf numFmtId="3" fontId="1" fillId="0" borderId="40" xfId="0" applyNumberFormat="1" applyFont="1" applyBorder="1" applyAlignment="1" applyProtection="1">
      <alignment horizontal="right"/>
      <protection locked="0"/>
    </xf>
    <xf numFmtId="3" fontId="1" fillId="0" borderId="25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3" fontId="1" fillId="0" borderId="0" xfId="0" applyNumberFormat="1" applyFont="1" applyBorder="1" applyAlignment="1" applyProtection="1">
      <alignment/>
      <protection locked="0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 applyProtection="1">
      <alignment horizontal="center" vertical="center"/>
      <protection locked="0"/>
    </xf>
    <xf numFmtId="3" fontId="1" fillId="0" borderId="29" xfId="0" applyNumberFormat="1" applyFont="1" applyBorder="1" applyAlignment="1">
      <alignment/>
    </xf>
    <xf numFmtId="3" fontId="1" fillId="0" borderId="29" xfId="0" applyNumberFormat="1" applyFont="1" applyBorder="1" applyAlignment="1" applyProtection="1">
      <alignment horizontal="right"/>
      <protection locked="0"/>
    </xf>
    <xf numFmtId="3" fontId="1" fillId="0" borderId="42" xfId="0" applyNumberFormat="1" applyFont="1" applyBorder="1" applyAlignment="1">
      <alignment/>
    </xf>
    <xf numFmtId="3" fontId="1" fillId="0" borderId="22" xfId="0" applyNumberFormat="1" applyFont="1" applyBorder="1" applyAlignment="1" applyProtection="1">
      <alignment horizontal="right"/>
      <protection locked="0"/>
    </xf>
    <xf numFmtId="3" fontId="1" fillId="0" borderId="29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/>
    </xf>
    <xf numFmtId="3" fontId="1" fillId="0" borderId="10" xfId="0" applyNumberFormat="1" applyFont="1" applyBorder="1" applyAlignment="1" applyProtection="1">
      <alignment horizontal="right"/>
      <protection locked="0"/>
    </xf>
    <xf numFmtId="3" fontId="1" fillId="0" borderId="43" xfId="0" applyNumberFormat="1" applyFont="1" applyBorder="1" applyAlignment="1" applyProtection="1">
      <alignment/>
      <protection locked="0"/>
    </xf>
    <xf numFmtId="3" fontId="1" fillId="0" borderId="44" xfId="0" applyNumberFormat="1" applyFont="1" applyBorder="1" applyAlignment="1">
      <alignment horizontal="center" vertical="center"/>
    </xf>
    <xf numFmtId="3" fontId="1" fillId="0" borderId="45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 applyProtection="1">
      <alignment horizontal="right"/>
      <protection locked="0"/>
    </xf>
    <xf numFmtId="4" fontId="1" fillId="0" borderId="43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 applyProtection="1">
      <alignment/>
      <protection/>
    </xf>
    <xf numFmtId="3" fontId="1" fillId="0" borderId="29" xfId="0" applyNumberFormat="1" applyFont="1" applyBorder="1" applyAlignment="1" applyProtection="1">
      <alignment horizontal="center" vertical="center"/>
      <protection/>
    </xf>
    <xf numFmtId="3" fontId="1" fillId="0" borderId="21" xfId="0" applyNumberFormat="1" applyFont="1" applyBorder="1" applyAlignment="1" applyProtection="1">
      <alignment horizontal="right"/>
      <protection locked="0"/>
    </xf>
    <xf numFmtId="3" fontId="1" fillId="0" borderId="47" xfId="0" applyNumberFormat="1" applyFont="1" applyBorder="1" applyAlignment="1" applyProtection="1">
      <alignment/>
      <protection/>
    </xf>
    <xf numFmtId="3" fontId="1" fillId="0" borderId="48" xfId="0" applyNumberFormat="1" applyFont="1" applyBorder="1" applyAlignment="1">
      <alignment/>
    </xf>
    <xf numFmtId="3" fontId="1" fillId="0" borderId="38" xfId="0" applyNumberFormat="1" applyFont="1" applyBorder="1" applyAlignment="1" applyProtection="1">
      <alignment horizontal="center" vertical="center"/>
      <protection/>
    </xf>
    <xf numFmtId="3" fontId="1" fillId="0" borderId="39" xfId="0" applyNumberFormat="1" applyFont="1" applyBorder="1" applyAlignment="1" applyProtection="1">
      <alignment/>
      <protection/>
    </xf>
    <xf numFmtId="3" fontId="1" fillId="0" borderId="49" xfId="0" applyNumberFormat="1" applyFont="1" applyBorder="1" applyAlignment="1" applyProtection="1">
      <alignment/>
      <protection/>
    </xf>
    <xf numFmtId="3" fontId="1" fillId="0" borderId="11" xfId="0" applyNumberFormat="1" applyFont="1" applyBorder="1" applyAlignment="1" applyProtection="1">
      <alignment horizontal="right"/>
      <protection locked="0"/>
    </xf>
    <xf numFmtId="4" fontId="1" fillId="0" borderId="0" xfId="0" applyNumberFormat="1" applyFont="1" applyBorder="1" applyAlignment="1">
      <alignment horizontal="center" vertical="center"/>
    </xf>
    <xf numFmtId="0" fontId="1" fillId="0" borderId="50" xfId="0" applyFont="1" applyBorder="1" applyAlignment="1">
      <alignment horizontal="left" vertical="center" wrapText="1"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/>
    </xf>
    <xf numFmtId="3" fontId="1" fillId="0" borderId="34" xfId="0" applyNumberFormat="1" applyFont="1" applyBorder="1" applyAlignment="1">
      <alignment horizontal="center" vertical="center"/>
    </xf>
    <xf numFmtId="3" fontId="1" fillId="0" borderId="55" xfId="0" applyNumberFormat="1" applyFont="1" applyBorder="1" applyAlignment="1">
      <alignment horizontal="center" vertical="center"/>
    </xf>
    <xf numFmtId="4" fontId="1" fillId="0" borderId="56" xfId="0" applyNumberFormat="1" applyFont="1" applyBorder="1" applyAlignment="1">
      <alignment horizontal="center" vertical="center"/>
    </xf>
    <xf numFmtId="4" fontId="4" fillId="0" borderId="49" xfId="0" applyNumberFormat="1" applyFont="1" applyBorder="1" applyAlignment="1">
      <alignment/>
    </xf>
    <xf numFmtId="3" fontId="1" fillId="0" borderId="57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3" fontId="1" fillId="0" borderId="57" xfId="0" applyNumberFormat="1" applyFont="1" applyBorder="1" applyAlignment="1" applyProtection="1">
      <alignment horizontal="right"/>
      <protection locked="0"/>
    </xf>
    <xf numFmtId="3" fontId="1" fillId="0" borderId="58" xfId="0" applyNumberFormat="1" applyFont="1" applyBorder="1" applyAlignment="1" applyProtection="1">
      <alignment horizontal="right"/>
      <protection locked="0"/>
    </xf>
    <xf numFmtId="3" fontId="1" fillId="0" borderId="57" xfId="0" applyNumberFormat="1" applyFont="1" applyBorder="1" applyAlignment="1">
      <alignment horizontal="center" vertical="center"/>
    </xf>
    <xf numFmtId="3" fontId="1" fillId="0" borderId="58" xfId="0" applyNumberFormat="1" applyFont="1" applyBorder="1" applyAlignment="1">
      <alignment horizontal="center" vertical="center"/>
    </xf>
    <xf numFmtId="3" fontId="1" fillId="0" borderId="59" xfId="0" applyNumberFormat="1" applyFont="1" applyBorder="1" applyAlignment="1">
      <alignment horizontal="center" vertical="center"/>
    </xf>
    <xf numFmtId="3" fontId="1" fillId="0" borderId="60" xfId="0" applyNumberFormat="1" applyFont="1" applyBorder="1" applyAlignment="1">
      <alignment/>
    </xf>
    <xf numFmtId="3" fontId="1" fillId="0" borderId="61" xfId="0" applyNumberFormat="1" applyFont="1" applyBorder="1" applyAlignment="1">
      <alignment/>
    </xf>
    <xf numFmtId="3" fontId="1" fillId="0" borderId="62" xfId="0" applyNumberFormat="1" applyFont="1" applyBorder="1" applyAlignment="1">
      <alignment/>
    </xf>
    <xf numFmtId="3" fontId="1" fillId="0" borderId="63" xfId="0" applyNumberFormat="1" applyFont="1" applyBorder="1" applyAlignment="1">
      <alignment/>
    </xf>
    <xf numFmtId="3" fontId="1" fillId="0" borderId="61" xfId="0" applyNumberFormat="1" applyFont="1" applyBorder="1" applyAlignment="1" applyProtection="1">
      <alignment/>
      <protection/>
    </xf>
    <xf numFmtId="3" fontId="1" fillId="0" borderId="64" xfId="0" applyNumberFormat="1" applyFont="1" applyBorder="1" applyAlignment="1">
      <alignment/>
    </xf>
    <xf numFmtId="4" fontId="1" fillId="0" borderId="65" xfId="0" applyNumberFormat="1" applyFont="1" applyBorder="1" applyAlignment="1">
      <alignment horizontal="center" vertical="center"/>
    </xf>
    <xf numFmtId="3" fontId="4" fillId="0" borderId="60" xfId="0" applyNumberFormat="1" applyFont="1" applyBorder="1" applyAlignment="1">
      <alignment horizontal="right"/>
    </xf>
    <xf numFmtId="0" fontId="0" fillId="0" borderId="0" xfId="0" applyAlignment="1" applyProtection="1">
      <alignment/>
      <protection locked="0"/>
    </xf>
    <xf numFmtId="3" fontId="1" fillId="0" borderId="56" xfId="0" applyNumberFormat="1" applyFont="1" applyBorder="1" applyAlignment="1" applyProtection="1">
      <alignment/>
      <protection locked="0"/>
    </xf>
    <xf numFmtId="3" fontId="1" fillId="0" borderId="66" xfId="0" applyNumberFormat="1" applyFont="1" applyBorder="1" applyAlignment="1" applyProtection="1">
      <alignment/>
      <protection locked="0"/>
    </xf>
    <xf numFmtId="3" fontId="1" fillId="0" borderId="47" xfId="0" applyNumberFormat="1" applyFont="1" applyBorder="1" applyAlignment="1" applyProtection="1">
      <alignment/>
      <protection locked="0"/>
    </xf>
    <xf numFmtId="3" fontId="1" fillId="0" borderId="38" xfId="0" applyNumberFormat="1" applyFont="1" applyBorder="1" applyAlignment="1" applyProtection="1">
      <alignment/>
      <protection locked="0"/>
    </xf>
    <xf numFmtId="3" fontId="1" fillId="0" borderId="67" xfId="0" applyNumberFormat="1" applyFont="1" applyBorder="1" applyAlignment="1" applyProtection="1">
      <alignment/>
      <protection locked="0"/>
    </xf>
    <xf numFmtId="3" fontId="1" fillId="0" borderId="68" xfId="0" applyNumberFormat="1" applyFont="1" applyBorder="1" applyAlignment="1">
      <alignment/>
    </xf>
    <xf numFmtId="3" fontId="1" fillId="0" borderId="68" xfId="0" applyNumberFormat="1" applyFont="1" applyBorder="1" applyAlignment="1" applyProtection="1">
      <alignment/>
      <protection locked="0"/>
    </xf>
    <xf numFmtId="3" fontId="1" fillId="0" borderId="69" xfId="0" applyNumberFormat="1" applyFont="1" applyBorder="1" applyAlignment="1">
      <alignment/>
    </xf>
    <xf numFmtId="3" fontId="1" fillId="0" borderId="70" xfId="0" applyNumberFormat="1" applyFont="1" applyBorder="1" applyAlignment="1" applyProtection="1">
      <alignment/>
      <protection locked="0"/>
    </xf>
    <xf numFmtId="3" fontId="1" fillId="0" borderId="71" xfId="0" applyNumberFormat="1" applyFont="1" applyBorder="1" applyAlignment="1">
      <alignment/>
    </xf>
    <xf numFmtId="3" fontId="1" fillId="0" borderId="72" xfId="0" applyNumberFormat="1" applyFont="1" applyBorder="1" applyAlignment="1">
      <alignment horizontal="right"/>
    </xf>
    <xf numFmtId="3" fontId="1" fillId="0" borderId="73" xfId="0" applyNumberFormat="1" applyFont="1" applyBorder="1" applyAlignment="1">
      <alignment/>
    </xf>
    <xf numFmtId="3" fontId="1" fillId="0" borderId="74" xfId="0" applyNumberFormat="1" applyFont="1" applyBorder="1" applyAlignment="1">
      <alignment horizontal="right" vertical="center"/>
    </xf>
    <xf numFmtId="3" fontId="1" fillId="0" borderId="75" xfId="0" applyNumberFormat="1" applyFont="1" applyBorder="1" applyAlignment="1">
      <alignment horizontal="right"/>
    </xf>
    <xf numFmtId="4" fontId="4" fillId="0" borderId="76" xfId="0" applyNumberFormat="1" applyFont="1" applyBorder="1" applyAlignment="1">
      <alignment/>
    </xf>
    <xf numFmtId="4" fontId="4" fillId="0" borderId="77" xfId="0" applyNumberFormat="1" applyFont="1" applyBorder="1" applyAlignment="1">
      <alignment/>
    </xf>
    <xf numFmtId="4" fontId="4" fillId="0" borderId="78" xfId="0" applyNumberFormat="1" applyFont="1" applyBorder="1" applyAlignment="1">
      <alignment/>
    </xf>
    <xf numFmtId="4" fontId="1" fillId="0" borderId="79" xfId="0" applyNumberFormat="1" applyFont="1" applyBorder="1" applyAlignment="1">
      <alignment horizontal="center" vertical="center"/>
    </xf>
    <xf numFmtId="3" fontId="4" fillId="0" borderId="80" xfId="0" applyNumberFormat="1" applyFont="1" applyBorder="1" applyAlignment="1">
      <alignment horizontal="right"/>
    </xf>
    <xf numFmtId="4" fontId="4" fillId="0" borderId="81" xfId="0" applyNumberFormat="1" applyFont="1" applyBorder="1" applyAlignment="1">
      <alignment/>
    </xf>
    <xf numFmtId="3" fontId="1" fillId="0" borderId="82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82" xfId="0" applyBorder="1" applyAlignment="1">
      <alignment/>
    </xf>
    <xf numFmtId="3" fontId="1" fillId="0" borderId="73" xfId="0" applyNumberFormat="1" applyFont="1" applyBorder="1" applyAlignment="1">
      <alignment horizontal="right"/>
    </xf>
    <xf numFmtId="3" fontId="1" fillId="0" borderId="83" xfId="0" applyNumberFormat="1" applyFont="1" applyBorder="1" applyAlignment="1">
      <alignment horizontal="right"/>
    </xf>
    <xf numFmtId="3" fontId="1" fillId="0" borderId="84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0" fontId="0" fillId="0" borderId="8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86" xfId="0" applyBorder="1" applyAlignment="1">
      <alignment horizontal="center"/>
    </xf>
    <xf numFmtId="3" fontId="1" fillId="0" borderId="11" xfId="0" applyNumberFormat="1" applyFont="1" applyBorder="1" applyAlignment="1" applyProtection="1">
      <alignment horizontal="center" vertical="center"/>
      <protection locked="0"/>
    </xf>
    <xf numFmtId="3" fontId="1" fillId="0" borderId="56" xfId="0" applyNumberFormat="1" applyFont="1" applyBorder="1" applyAlignment="1" applyProtection="1">
      <alignment horizontal="right" vertical="center"/>
      <protection locked="0"/>
    </xf>
    <xf numFmtId="0" fontId="2" fillId="0" borderId="18" xfId="0" applyFont="1" applyBorder="1" applyAlignment="1">
      <alignment horizontal="center" wrapText="1"/>
    </xf>
    <xf numFmtId="0" fontId="0" fillId="0" borderId="87" xfId="0" applyBorder="1" applyAlignment="1">
      <alignment/>
    </xf>
    <xf numFmtId="3" fontId="1" fillId="0" borderId="38" xfId="0" applyNumberFormat="1" applyFont="1" applyBorder="1" applyAlignment="1" applyProtection="1">
      <alignment horizontal="right"/>
      <protection locked="0"/>
    </xf>
    <xf numFmtId="3" fontId="1" fillId="0" borderId="40" xfId="0" applyNumberFormat="1" applyFont="1" applyBorder="1" applyAlignment="1" applyProtection="1">
      <alignment horizontal="center" vertical="center"/>
      <protection locked="0"/>
    </xf>
    <xf numFmtId="3" fontId="1" fillId="0" borderId="87" xfId="0" applyNumberFormat="1" applyFont="1" applyBorder="1" applyAlignment="1">
      <alignment horizontal="center" vertical="center"/>
    </xf>
    <xf numFmtId="3" fontId="1" fillId="0" borderId="39" xfId="0" applyNumberFormat="1" applyFont="1" applyBorder="1" applyAlignment="1" applyProtection="1">
      <alignment horizontal="right"/>
      <protection locked="0"/>
    </xf>
    <xf numFmtId="3" fontId="1" fillId="0" borderId="88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89" xfId="0" applyFont="1" applyBorder="1" applyAlignment="1">
      <alignment/>
    </xf>
    <xf numFmtId="0" fontId="1" fillId="0" borderId="87" xfId="0" applyFont="1" applyBorder="1" applyAlignment="1">
      <alignment/>
    </xf>
    <xf numFmtId="3" fontId="1" fillId="0" borderId="2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3" fontId="1" fillId="0" borderId="90" xfId="0" applyNumberFormat="1" applyFont="1" applyBorder="1" applyAlignment="1">
      <alignment/>
    </xf>
    <xf numFmtId="3" fontId="1" fillId="0" borderId="0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Alignment="1">
      <alignment/>
    </xf>
    <xf numFmtId="0" fontId="3" fillId="0" borderId="5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89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92" xfId="0" applyFont="1" applyBorder="1" applyAlignment="1">
      <alignment horizontal="center" vertical="center" wrapText="1"/>
    </xf>
    <xf numFmtId="0" fontId="1" fillId="0" borderId="93" xfId="0" applyFont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89" xfId="0" applyFont="1" applyBorder="1" applyAlignment="1">
      <alignment horizontal="center" vertical="center" wrapText="1"/>
    </xf>
    <xf numFmtId="0" fontId="1" fillId="0" borderId="91" xfId="0" applyFont="1" applyBorder="1" applyAlignment="1">
      <alignment horizontal="center" vertical="center" wrapText="1"/>
    </xf>
    <xf numFmtId="0" fontId="0" fillId="0" borderId="92" xfId="0" applyBorder="1" applyAlignment="1">
      <alignment horizontal="center" vertical="center"/>
    </xf>
    <xf numFmtId="0" fontId="0" fillId="0" borderId="95" xfId="0" applyBorder="1" applyAlignment="1">
      <alignment/>
    </xf>
    <xf numFmtId="0" fontId="0" fillId="0" borderId="93" xfId="0" applyBorder="1" applyAlignment="1">
      <alignment/>
    </xf>
    <xf numFmtId="0" fontId="0" fillId="0" borderId="96" xfId="0" applyBorder="1" applyAlignment="1">
      <alignment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0" fontId="0" fillId="0" borderId="95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" fillId="0" borderId="9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85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8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00" xfId="0" applyBorder="1" applyAlignment="1">
      <alignment horizontal="center" vertical="center" wrapText="1"/>
    </xf>
    <xf numFmtId="0" fontId="3" fillId="0" borderId="10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00" xfId="0" applyFont="1" applyBorder="1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J101"/>
  <sheetViews>
    <sheetView tabSelected="1" zoomScalePageLayoutView="0" workbookViewId="0" topLeftCell="A1">
      <pane xSplit="2" ySplit="8" topLeftCell="C8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03" sqref="C103"/>
    </sheetView>
  </sheetViews>
  <sheetFormatPr defaultColWidth="9.00390625" defaultRowHeight="12.75"/>
  <cols>
    <col min="1" max="1" width="4.75390625" style="0" customWidth="1"/>
    <col min="2" max="2" width="13.875" style="0" customWidth="1"/>
    <col min="3" max="3" width="10.75390625" style="0" customWidth="1"/>
    <col min="4" max="7" width="11.125" style="0" customWidth="1"/>
    <col min="8" max="8" width="11.625" style="0" bestFit="1" customWidth="1"/>
    <col min="9" max="9" width="10.125" style="0" customWidth="1"/>
    <col min="10" max="11" width="9.25390625" style="0" bestFit="1" customWidth="1"/>
    <col min="12" max="13" width="10.375" style="0" customWidth="1"/>
    <col min="14" max="15" width="11.375" style="0" customWidth="1"/>
    <col min="16" max="16" width="9.25390625" style="0" bestFit="1" customWidth="1"/>
    <col min="23" max="23" width="16.625" style="0" customWidth="1"/>
    <col min="24" max="24" width="15.125" style="0" customWidth="1"/>
    <col min="25" max="25" width="16.625" style="0" customWidth="1"/>
    <col min="26" max="26" width="11.25390625" style="0" customWidth="1"/>
    <col min="27" max="27" width="13.75390625" style="0" customWidth="1"/>
    <col min="28" max="28" width="11.875" style="0" customWidth="1"/>
    <col min="29" max="29" width="15.375" style="0" bestFit="1" customWidth="1"/>
    <col min="30" max="30" width="16.125" style="0" customWidth="1"/>
    <col min="31" max="31" width="16.875" style="0" customWidth="1"/>
    <col min="32" max="32" width="12.00390625" style="0" customWidth="1"/>
    <col min="33" max="33" width="9.625" style="0" customWidth="1"/>
    <col min="34" max="34" width="12.875" style="0" customWidth="1"/>
    <col min="35" max="35" width="13.25390625" style="0" customWidth="1"/>
    <col min="36" max="36" width="13.375" style="0" customWidth="1"/>
  </cols>
  <sheetData>
    <row r="1" spans="1:22" ht="12.75">
      <c r="A1" s="122"/>
      <c r="B1" s="170" t="s">
        <v>53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</row>
    <row r="2" spans="1:27" ht="12.75">
      <c r="A2" s="122"/>
      <c r="B2" s="170" t="s">
        <v>54</v>
      </c>
      <c r="C2" s="122" t="s">
        <v>69</v>
      </c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68" t="s">
        <v>22</v>
      </c>
      <c r="AA2" s="145" t="s">
        <v>50</v>
      </c>
    </row>
    <row r="3" spans="1:22" ht="13.5" thickBot="1">
      <c r="A3" s="122"/>
      <c r="B3" s="170" t="s">
        <v>55</v>
      </c>
      <c r="C3" s="122" t="s">
        <v>70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</row>
    <row r="4" spans="1:36" ht="13.5" customHeight="1" thickTop="1">
      <c r="A4" s="210" t="s">
        <v>0</v>
      </c>
      <c r="B4" s="213" t="s">
        <v>3</v>
      </c>
      <c r="C4" s="195" t="s">
        <v>1</v>
      </c>
      <c r="D4" s="195"/>
      <c r="E4" s="195"/>
      <c r="F4" s="195"/>
      <c r="G4" s="195"/>
      <c r="H4" s="195"/>
      <c r="I4" s="196"/>
      <c r="J4" s="189" t="s">
        <v>2</v>
      </c>
      <c r="K4" s="190"/>
      <c r="L4" s="190"/>
      <c r="M4" s="191"/>
      <c r="N4" s="183" t="s">
        <v>47</v>
      </c>
      <c r="O4" s="184"/>
      <c r="P4" s="198" t="s">
        <v>6</v>
      </c>
      <c r="Q4" s="46"/>
      <c r="R4" s="46"/>
      <c r="S4" s="46"/>
      <c r="T4" s="46"/>
      <c r="U4" s="46"/>
      <c r="V4" s="46"/>
      <c r="W4" s="214" t="s">
        <v>7</v>
      </c>
      <c r="X4" s="206" t="s">
        <v>14</v>
      </c>
      <c r="Y4" s="206" t="s">
        <v>20</v>
      </c>
      <c r="Z4" s="218" t="s">
        <v>21</v>
      </c>
      <c r="AA4" s="178" t="s">
        <v>0</v>
      </c>
      <c r="AB4" s="219" t="s">
        <v>23</v>
      </c>
      <c r="AC4" s="217" t="s">
        <v>28</v>
      </c>
      <c r="AD4" s="217" t="s">
        <v>29</v>
      </c>
      <c r="AE4" s="217" t="s">
        <v>30</v>
      </c>
      <c r="AF4" s="217" t="s">
        <v>51</v>
      </c>
      <c r="AG4" s="217" t="s">
        <v>67</v>
      </c>
      <c r="AH4" s="177" t="s">
        <v>52</v>
      </c>
      <c r="AI4" s="217" t="s">
        <v>66</v>
      </c>
      <c r="AJ4" s="217" t="s">
        <v>68</v>
      </c>
    </row>
    <row r="5" spans="1:36" ht="13.5" customHeight="1" thickBot="1">
      <c r="A5" s="211"/>
      <c r="B5" s="179"/>
      <c r="C5" s="177"/>
      <c r="D5" s="177"/>
      <c r="E5" s="177"/>
      <c r="F5" s="177"/>
      <c r="G5" s="177"/>
      <c r="H5" s="177"/>
      <c r="I5" s="197"/>
      <c r="J5" s="192"/>
      <c r="K5" s="193"/>
      <c r="L5" s="193"/>
      <c r="M5" s="194"/>
      <c r="N5" s="185"/>
      <c r="O5" s="186"/>
      <c r="P5" s="199"/>
      <c r="Q5" s="46"/>
      <c r="R5" s="46"/>
      <c r="S5" s="46"/>
      <c r="T5" s="46"/>
      <c r="U5" s="46"/>
      <c r="V5" s="46"/>
      <c r="W5" s="215"/>
      <c r="X5" s="179"/>
      <c r="Y5" s="179"/>
      <c r="Z5" s="200"/>
      <c r="AA5" s="178"/>
      <c r="AB5" s="219"/>
      <c r="AC5" s="217"/>
      <c r="AD5" s="217"/>
      <c r="AE5" s="217"/>
      <c r="AF5" s="217"/>
      <c r="AG5" s="217"/>
      <c r="AH5" s="177"/>
      <c r="AI5" s="217"/>
      <c r="AJ5" s="217"/>
    </row>
    <row r="6" spans="1:36" ht="12.75" customHeight="1">
      <c r="A6" s="211"/>
      <c r="B6" s="179"/>
      <c r="C6" s="181" t="s">
        <v>43</v>
      </c>
      <c r="D6" s="182"/>
      <c r="E6" s="202" t="s">
        <v>46</v>
      </c>
      <c r="F6" s="203"/>
      <c r="G6" s="160"/>
      <c r="H6" s="154" t="s">
        <v>44</v>
      </c>
      <c r="I6" s="155"/>
      <c r="J6" s="204" t="s">
        <v>15</v>
      </c>
      <c r="K6" s="205"/>
      <c r="L6" s="204" t="s">
        <v>45</v>
      </c>
      <c r="M6" s="205"/>
      <c r="N6" s="179" t="s">
        <v>49</v>
      </c>
      <c r="O6" s="187" t="s">
        <v>48</v>
      </c>
      <c r="P6" s="200"/>
      <c r="Q6" s="46"/>
      <c r="R6" s="46"/>
      <c r="S6" s="46"/>
      <c r="T6" s="46"/>
      <c r="U6" s="46"/>
      <c r="V6" s="46"/>
      <c r="W6" s="215"/>
      <c r="X6" s="179"/>
      <c r="Y6" s="179"/>
      <c r="Z6" s="200"/>
      <c r="AA6" s="178"/>
      <c r="AB6" s="220"/>
      <c r="AC6" s="217"/>
      <c r="AD6" s="217"/>
      <c r="AE6" s="217"/>
      <c r="AF6" s="217"/>
      <c r="AG6" s="217"/>
      <c r="AH6" s="177"/>
      <c r="AI6" s="217"/>
      <c r="AJ6" s="217"/>
    </row>
    <row r="7" spans="1:36" ht="30" thickBot="1">
      <c r="A7" s="212"/>
      <c r="B7" s="180"/>
      <c r="C7" s="3" t="s">
        <v>18</v>
      </c>
      <c r="D7" s="10" t="s">
        <v>19</v>
      </c>
      <c r="E7" s="3" t="s">
        <v>18</v>
      </c>
      <c r="F7" s="10" t="s">
        <v>19</v>
      </c>
      <c r="G7" s="7" t="s">
        <v>17</v>
      </c>
      <c r="H7" s="3" t="s">
        <v>18</v>
      </c>
      <c r="I7" s="10" t="s">
        <v>19</v>
      </c>
      <c r="J7" s="3" t="s">
        <v>18</v>
      </c>
      <c r="K7" s="10" t="s">
        <v>19</v>
      </c>
      <c r="L7" s="3" t="s">
        <v>18</v>
      </c>
      <c r="M7" s="159" t="s">
        <v>19</v>
      </c>
      <c r="N7" s="180"/>
      <c r="O7" s="188"/>
      <c r="P7" s="201"/>
      <c r="Q7" s="46"/>
      <c r="R7" s="46"/>
      <c r="S7" s="46"/>
      <c r="T7" s="46"/>
      <c r="U7" s="46"/>
      <c r="V7" s="46"/>
      <c r="W7" s="216"/>
      <c r="X7" s="180"/>
      <c r="Y7" s="180"/>
      <c r="Z7" s="201"/>
      <c r="AA7" s="178"/>
      <c r="AB7" s="220"/>
      <c r="AC7" s="217"/>
      <c r="AD7" s="217"/>
      <c r="AE7" s="217"/>
      <c r="AF7" s="217"/>
      <c r="AG7" s="217"/>
      <c r="AH7" s="177"/>
      <c r="AI7" s="217"/>
      <c r="AJ7" s="217"/>
    </row>
    <row r="8" spans="1:28" ht="13.5" thickBot="1">
      <c r="A8" s="4">
        <v>1</v>
      </c>
      <c r="B8" s="6">
        <v>2</v>
      </c>
      <c r="C8" s="5">
        <v>4</v>
      </c>
      <c r="D8" s="11">
        <v>5</v>
      </c>
      <c r="E8" s="5">
        <v>6</v>
      </c>
      <c r="F8" s="5">
        <v>7</v>
      </c>
      <c r="G8" s="8">
        <v>8</v>
      </c>
      <c r="H8" s="14">
        <v>9</v>
      </c>
      <c r="I8" s="54">
        <v>10</v>
      </c>
      <c r="J8" s="5">
        <v>11</v>
      </c>
      <c r="K8" s="11">
        <v>12</v>
      </c>
      <c r="L8" s="54">
        <v>13</v>
      </c>
      <c r="M8" s="5">
        <v>14</v>
      </c>
      <c r="N8" s="6">
        <v>15</v>
      </c>
      <c r="O8" s="156">
        <v>16</v>
      </c>
      <c r="P8" s="17">
        <v>17</v>
      </c>
      <c r="Q8" s="73"/>
      <c r="R8" s="73"/>
      <c r="S8" s="73"/>
      <c r="T8" s="73"/>
      <c r="U8" s="73"/>
      <c r="V8" s="73"/>
      <c r="W8" s="4">
        <v>16</v>
      </c>
      <c r="X8" s="5">
        <v>17</v>
      </c>
      <c r="Y8" s="17">
        <v>18</v>
      </c>
      <c r="Z8" s="17">
        <v>19</v>
      </c>
      <c r="AB8" s="146"/>
    </row>
    <row r="9" spans="1:34" ht="24.75" thickBot="1">
      <c r="A9" s="19">
        <v>2009</v>
      </c>
      <c r="B9" s="166" t="s">
        <v>4</v>
      </c>
      <c r="C9" s="127">
        <v>3472400</v>
      </c>
      <c r="D9" s="53"/>
      <c r="E9" s="157" t="s">
        <v>5</v>
      </c>
      <c r="F9" s="53" t="s">
        <v>5</v>
      </c>
      <c r="G9" s="20" t="s">
        <v>5</v>
      </c>
      <c r="H9" s="52" t="s">
        <v>5</v>
      </c>
      <c r="I9" s="93" t="s">
        <v>5</v>
      </c>
      <c r="J9" s="51"/>
      <c r="K9" s="126"/>
      <c r="L9" s="22" t="s">
        <v>5</v>
      </c>
      <c r="M9" s="21" t="s">
        <v>5</v>
      </c>
      <c r="N9" s="161"/>
      <c r="O9" s="96"/>
      <c r="P9" s="90"/>
      <c r="Q9" s="74"/>
      <c r="R9" s="74"/>
      <c r="S9" s="74"/>
      <c r="T9" s="74"/>
      <c r="U9" s="74"/>
      <c r="V9" s="74"/>
      <c r="W9" s="82">
        <v>11011851.46</v>
      </c>
      <c r="Y9" s="133">
        <f>C9+J9+P9</f>
        <v>3472400</v>
      </c>
      <c r="Z9" s="47">
        <f>Y9/W9*100</f>
        <v>31.533298579383484</v>
      </c>
      <c r="AA9" s="147" t="s">
        <v>27</v>
      </c>
      <c r="AB9" s="153">
        <v>9531902.88</v>
      </c>
      <c r="AC9" s="153">
        <v>8500808.28</v>
      </c>
      <c r="AD9" s="153">
        <v>860112.6</v>
      </c>
      <c r="AE9" s="153">
        <v>8352005.72</v>
      </c>
      <c r="AF9" s="144" t="s">
        <v>36</v>
      </c>
      <c r="AG9" s="144" t="s">
        <v>36</v>
      </c>
      <c r="AH9" s="144" t="s">
        <v>36</v>
      </c>
    </row>
    <row r="10" spans="1:34" ht="12.75">
      <c r="A10" s="207">
        <v>2010</v>
      </c>
      <c r="B10" s="167" t="s">
        <v>56</v>
      </c>
      <c r="C10" s="172">
        <v>0</v>
      </c>
      <c r="D10" s="45"/>
      <c r="E10" s="158"/>
      <c r="F10" s="45"/>
      <c r="G10" s="44"/>
      <c r="H10" s="30">
        <v>2785000</v>
      </c>
      <c r="I10" s="55"/>
      <c r="J10" s="91"/>
      <c r="K10" s="94"/>
      <c r="L10" s="2"/>
      <c r="M10" s="34"/>
      <c r="N10" s="55"/>
      <c r="O10" s="2"/>
      <c r="P10" s="95">
        <f>P9</f>
        <v>0</v>
      </c>
      <c r="Q10" s="69"/>
      <c r="R10" s="69"/>
      <c r="S10" s="69"/>
      <c r="T10" s="69"/>
      <c r="U10" s="69"/>
      <c r="V10" s="69"/>
      <c r="W10" s="83">
        <v>13809188</v>
      </c>
      <c r="X10" s="148"/>
      <c r="Y10" s="134">
        <f>H10+L10</f>
        <v>2785000</v>
      </c>
      <c r="Z10" s="35" t="s">
        <v>5</v>
      </c>
      <c r="AA10" s="147" t="s">
        <v>26</v>
      </c>
      <c r="AB10" s="153">
        <v>9778745</v>
      </c>
      <c r="AC10" s="153">
        <v>9663337.45</v>
      </c>
      <c r="AD10" s="153">
        <v>60526.35</v>
      </c>
      <c r="AE10" s="153">
        <v>9329268.25</v>
      </c>
      <c r="AF10" s="144" t="s">
        <v>36</v>
      </c>
      <c r="AG10" s="144" t="s">
        <v>36</v>
      </c>
      <c r="AH10" s="144" t="s">
        <v>36</v>
      </c>
    </row>
    <row r="11" spans="1:34" ht="12.75">
      <c r="A11" s="208"/>
      <c r="B11" s="168" t="s">
        <v>8</v>
      </c>
      <c r="C11" s="128">
        <f>SUM(C12:C15)</f>
        <v>993000</v>
      </c>
      <c r="D11" s="28">
        <f aca="true" t="shared" si="0" ref="D11:P11">SUM(D12:D15)</f>
        <v>0</v>
      </c>
      <c r="E11" s="23">
        <f>SUM(E12:E15)</f>
        <v>0</v>
      </c>
      <c r="F11" s="28">
        <f>SUM(F12:F15)</f>
        <v>0</v>
      </c>
      <c r="G11" s="26">
        <f>SUM(G12:G15)</f>
        <v>500000</v>
      </c>
      <c r="H11" s="31">
        <f t="shared" si="0"/>
        <v>0</v>
      </c>
      <c r="I11" s="56">
        <f>SUM(I12:I15)</f>
        <v>0</v>
      </c>
      <c r="J11" s="48">
        <f t="shared" si="0"/>
        <v>0</v>
      </c>
      <c r="K11" s="56">
        <f t="shared" si="0"/>
        <v>0</v>
      </c>
      <c r="L11" s="23">
        <f t="shared" si="0"/>
        <v>0</v>
      </c>
      <c r="M11" s="28">
        <f t="shared" si="0"/>
        <v>0</v>
      </c>
      <c r="N11" s="28">
        <f t="shared" si="0"/>
        <v>0</v>
      </c>
      <c r="O11" s="23"/>
      <c r="P11" s="76">
        <f t="shared" si="0"/>
        <v>0</v>
      </c>
      <c r="Q11" s="70"/>
      <c r="R11" s="70"/>
      <c r="S11" s="70"/>
      <c r="T11" s="70"/>
      <c r="U11" s="70"/>
      <c r="V11" s="70"/>
      <c r="W11" s="84" t="s">
        <v>5</v>
      </c>
      <c r="X11" s="135">
        <f>C11+E11+H11+J11+L11+N11+P11</f>
        <v>993000</v>
      </c>
      <c r="Y11" s="135">
        <f>C11+H11+J11+L11+P11</f>
        <v>993000</v>
      </c>
      <c r="Z11" s="35" t="s">
        <v>5</v>
      </c>
      <c r="AA11" s="147" t="s">
        <v>25</v>
      </c>
      <c r="AB11" s="153">
        <f>W9</f>
        <v>11011851.46</v>
      </c>
      <c r="AC11" s="153">
        <v>10562848.37</v>
      </c>
      <c r="AD11" s="153">
        <v>221412.39</v>
      </c>
      <c r="AE11" s="153">
        <v>10594361.67</v>
      </c>
      <c r="AF11" s="144" t="s">
        <v>36</v>
      </c>
      <c r="AG11" s="144" t="s">
        <v>36</v>
      </c>
      <c r="AH11" s="144" t="s">
        <v>36</v>
      </c>
    </row>
    <row r="12" spans="1:34" ht="12.75">
      <c r="A12" s="208"/>
      <c r="B12" s="168" t="s">
        <v>9</v>
      </c>
      <c r="C12" s="129">
        <v>276500</v>
      </c>
      <c r="D12" s="29"/>
      <c r="E12" s="24"/>
      <c r="F12" s="29"/>
      <c r="G12" s="27">
        <v>20000</v>
      </c>
      <c r="H12" s="32"/>
      <c r="I12" s="57"/>
      <c r="J12" s="49"/>
      <c r="K12" s="57"/>
      <c r="L12" s="24"/>
      <c r="M12" s="29"/>
      <c r="N12" s="66"/>
      <c r="O12" s="61"/>
      <c r="P12" s="77"/>
      <c r="Q12" s="72"/>
      <c r="R12" s="72"/>
      <c r="S12" s="72"/>
      <c r="T12" s="72"/>
      <c r="U12" s="72"/>
      <c r="V12" s="72"/>
      <c r="W12" s="84" t="s">
        <v>5</v>
      </c>
      <c r="X12" s="135">
        <f>C12+E12+G12+H12+J12+L12+N12+P12</f>
        <v>296500</v>
      </c>
      <c r="Y12" s="135">
        <f>C12+H12+J12+L12+P12</f>
        <v>276500</v>
      </c>
      <c r="Z12" s="137">
        <f>(Y9+Y10-Y12)/W10*100</f>
        <v>43.31101872173802</v>
      </c>
      <c r="AA12" s="147" t="s">
        <v>24</v>
      </c>
      <c r="AB12" s="153">
        <f>W10</f>
        <v>13809188</v>
      </c>
      <c r="AC12" s="153">
        <v>10360499</v>
      </c>
      <c r="AD12" s="153">
        <v>1790000</v>
      </c>
      <c r="AE12" s="153">
        <v>10751589</v>
      </c>
      <c r="AF12" s="152">
        <f>(X11+X16)/W10*100</f>
        <v>8.878146926524572</v>
      </c>
      <c r="AG12" s="152">
        <f aca="true" t="shared" si="1" ref="AG12:AG17">1/3*((AC9+AD9-AE9)/AB9+(AC10+AD10-AE10)/AB10+(AC11+AD11-AE11)/AB11)*100</f>
        <v>5.448116289800334</v>
      </c>
      <c r="AH12" s="144" t="s">
        <v>36</v>
      </c>
    </row>
    <row r="13" spans="1:34" ht="12.75">
      <c r="A13" s="208"/>
      <c r="B13" s="168" t="s">
        <v>10</v>
      </c>
      <c r="C13" s="129">
        <v>354000</v>
      </c>
      <c r="D13" s="29"/>
      <c r="E13" s="24"/>
      <c r="F13" s="29"/>
      <c r="G13" s="27">
        <v>80000</v>
      </c>
      <c r="H13" s="32"/>
      <c r="I13" s="57"/>
      <c r="J13" s="49"/>
      <c r="K13" s="57"/>
      <c r="L13" s="24"/>
      <c r="M13" s="29"/>
      <c r="N13" s="66"/>
      <c r="O13" s="61"/>
      <c r="P13" s="77"/>
      <c r="Q13" s="72"/>
      <c r="R13" s="72"/>
      <c r="S13" s="72"/>
      <c r="T13" s="72"/>
      <c r="U13" s="72"/>
      <c r="V13" s="72"/>
      <c r="W13" s="84" t="s">
        <v>5</v>
      </c>
      <c r="X13" s="135">
        <f>C13+E13+G13+H13+J13+L13+N13+P13</f>
        <v>434000</v>
      </c>
      <c r="Y13" s="135">
        <f>C13+H13+J13+L13+P13</f>
        <v>354000</v>
      </c>
      <c r="Z13" s="137">
        <f>(Y9+Y10-Y12-Y13)/W10*100</f>
        <v>40.74750810836959</v>
      </c>
      <c r="AA13" s="147" t="s">
        <v>31</v>
      </c>
      <c r="AB13" s="153">
        <f>W22</f>
        <v>15234300</v>
      </c>
      <c r="AC13" s="153">
        <v>11770000</v>
      </c>
      <c r="AD13" s="153">
        <v>800000</v>
      </c>
      <c r="AE13" s="153">
        <v>10400000</v>
      </c>
      <c r="AF13" s="152">
        <f>(X23+X24)/W22*100</f>
        <v>7.659032577801408</v>
      </c>
      <c r="AG13" s="152">
        <f t="shared" si="1"/>
        <v>5.296672930560165</v>
      </c>
      <c r="AH13" s="144" t="s">
        <v>36</v>
      </c>
    </row>
    <row r="14" spans="1:34" ht="12.75">
      <c r="A14" s="208"/>
      <c r="B14" s="168" t="s">
        <v>11</v>
      </c>
      <c r="C14" s="129">
        <v>126500</v>
      </c>
      <c r="D14" s="29"/>
      <c r="E14" s="24"/>
      <c r="F14" s="29"/>
      <c r="G14" s="27">
        <v>200000</v>
      </c>
      <c r="H14" s="32"/>
      <c r="I14" s="57"/>
      <c r="J14" s="49"/>
      <c r="K14" s="57"/>
      <c r="L14" s="24"/>
      <c r="M14" s="29"/>
      <c r="N14" s="66"/>
      <c r="O14" s="61"/>
      <c r="P14" s="77"/>
      <c r="Q14" s="72"/>
      <c r="R14" s="72"/>
      <c r="S14" s="72"/>
      <c r="T14" s="72"/>
      <c r="U14" s="72"/>
      <c r="V14" s="72"/>
      <c r="W14" s="84" t="s">
        <v>5</v>
      </c>
      <c r="X14" s="135">
        <f>C14+E14+G14+H14+J14+L14+N14+P14</f>
        <v>326500</v>
      </c>
      <c r="Y14" s="135">
        <f>C14+H14+J14+L14+P14</f>
        <v>126500</v>
      </c>
      <c r="Z14" s="137">
        <f>(Y9+Y10-Y12-Y13-Y14)/W10*100</f>
        <v>39.831451349637646</v>
      </c>
      <c r="AA14" s="147" t="s">
        <v>32</v>
      </c>
      <c r="AB14" s="153">
        <v>12900000</v>
      </c>
      <c r="AC14" s="153">
        <v>11000000</v>
      </c>
      <c r="AD14" s="153">
        <v>350000</v>
      </c>
      <c r="AE14" s="153">
        <v>10200000</v>
      </c>
      <c r="AF14" s="152">
        <f>(X27+X28)/W26*100</f>
        <v>9.384496124031008</v>
      </c>
      <c r="AG14" s="152">
        <f t="shared" si="1"/>
        <v>8.699651447204921</v>
      </c>
      <c r="AH14" s="144" t="s">
        <v>36</v>
      </c>
    </row>
    <row r="15" spans="1:34" ht="12.75">
      <c r="A15" s="208"/>
      <c r="B15" s="168" t="s">
        <v>12</v>
      </c>
      <c r="C15" s="129">
        <v>236000</v>
      </c>
      <c r="D15" s="29"/>
      <c r="E15" s="24"/>
      <c r="F15" s="29"/>
      <c r="G15" s="27">
        <v>200000</v>
      </c>
      <c r="H15" s="32"/>
      <c r="I15" s="57"/>
      <c r="J15" s="49"/>
      <c r="K15" s="57"/>
      <c r="L15" s="24"/>
      <c r="M15" s="29"/>
      <c r="N15" s="66"/>
      <c r="O15" s="61"/>
      <c r="P15" s="77"/>
      <c r="Q15" s="72"/>
      <c r="R15" s="72"/>
      <c r="S15" s="72"/>
      <c r="T15" s="72"/>
      <c r="U15" s="72"/>
      <c r="V15" s="72"/>
      <c r="W15" s="84" t="s">
        <v>5</v>
      </c>
      <c r="X15" s="135">
        <f>C15+E15+G15+H15+J15+L15+N15+P15</f>
        <v>436000</v>
      </c>
      <c r="Y15" s="135">
        <f>C15+H15+J15+L15+P15</f>
        <v>236000</v>
      </c>
      <c r="Z15" s="137">
        <f>(Y9+Y10-Y12-Y13-Y14-Y15)/W10*100</f>
        <v>38.122444274058694</v>
      </c>
      <c r="AA15" s="147" t="s">
        <v>33</v>
      </c>
      <c r="AB15" s="153">
        <v>12271000</v>
      </c>
      <c r="AC15" s="153">
        <v>11000000</v>
      </c>
      <c r="AD15" s="153">
        <v>350000</v>
      </c>
      <c r="AE15" s="153">
        <v>10350000</v>
      </c>
      <c r="AF15" s="152">
        <f>(X31+X32)/W30*100</f>
        <v>9.112</v>
      </c>
      <c r="AG15" s="152">
        <f t="shared" si="1"/>
        <v>11.096395214344437</v>
      </c>
      <c r="AH15" s="144" t="s">
        <v>36</v>
      </c>
    </row>
    <row r="16" spans="1:36" ht="12.75">
      <c r="A16" s="208"/>
      <c r="B16" s="168" t="s">
        <v>13</v>
      </c>
      <c r="C16" s="128">
        <f>SUM(C17:C20)</f>
        <v>219000</v>
      </c>
      <c r="D16" s="28">
        <f aca="true" t="shared" si="2" ref="D16:M16">SUM(D17:D20)</f>
        <v>0</v>
      </c>
      <c r="E16" s="23">
        <f>SUM(E17:E20)</f>
        <v>0</v>
      </c>
      <c r="F16" s="28">
        <f>SUM(F17:F20)</f>
        <v>0</v>
      </c>
      <c r="G16" s="26">
        <f t="shared" si="2"/>
        <v>7500</v>
      </c>
      <c r="H16" s="31">
        <f t="shared" si="2"/>
        <v>6500</v>
      </c>
      <c r="I16" s="28">
        <f t="shared" si="2"/>
        <v>0</v>
      </c>
      <c r="J16" s="23">
        <f t="shared" si="2"/>
        <v>0</v>
      </c>
      <c r="K16" s="28">
        <f t="shared" si="2"/>
        <v>0</v>
      </c>
      <c r="L16" s="26">
        <f t="shared" si="2"/>
        <v>0</v>
      </c>
      <c r="M16" s="26">
        <f t="shared" si="2"/>
        <v>0</v>
      </c>
      <c r="N16" s="162" t="s">
        <v>5</v>
      </c>
      <c r="O16" s="162" t="s">
        <v>5</v>
      </c>
      <c r="P16" s="89" t="s">
        <v>5</v>
      </c>
      <c r="Q16" s="75"/>
      <c r="R16" s="75"/>
      <c r="S16" s="75"/>
      <c r="T16" s="75"/>
      <c r="U16" s="75"/>
      <c r="V16" s="75"/>
      <c r="W16" s="84" t="s">
        <v>5</v>
      </c>
      <c r="X16" s="135">
        <f>C16+D16+E16+F16+G16+H16+I16+J16+K16+L16+M16</f>
        <v>233000</v>
      </c>
      <c r="Z16" s="35" t="s">
        <v>5</v>
      </c>
      <c r="AA16" s="147" t="s">
        <v>34</v>
      </c>
      <c r="AB16" s="153">
        <v>12390000</v>
      </c>
      <c r="AC16" s="153">
        <v>11200000</v>
      </c>
      <c r="AD16" s="153">
        <v>400000</v>
      </c>
      <c r="AE16" s="153">
        <v>10500000</v>
      </c>
      <c r="AF16" s="152">
        <f>(X35+X36)/W34*100</f>
        <v>7.269230769230769</v>
      </c>
      <c r="AG16" s="152">
        <f t="shared" si="1"/>
        <v>10.436065485802008</v>
      </c>
      <c r="AH16" t="str">
        <f>IF(AF16&lt;=AG16,"Prawidłowo","Za wysoki planowany % spłat w roku")</f>
        <v>Prawidłowo</v>
      </c>
      <c r="AI16" s="173">
        <f>Y37</f>
        <v>945000</v>
      </c>
      <c r="AJ16" s="173">
        <f>W34*AG16/100</f>
        <v>1356688.513154261</v>
      </c>
    </row>
    <row r="17" spans="1:36" ht="12.75">
      <c r="A17" s="208"/>
      <c r="B17" s="168" t="s">
        <v>9</v>
      </c>
      <c r="C17" s="129">
        <v>66000</v>
      </c>
      <c r="D17" s="29"/>
      <c r="E17" s="24"/>
      <c r="F17" s="29"/>
      <c r="G17" s="27">
        <v>1500</v>
      </c>
      <c r="H17" s="32"/>
      <c r="I17" s="57"/>
      <c r="J17" s="65"/>
      <c r="K17" s="66"/>
      <c r="L17" s="60"/>
      <c r="M17" s="67"/>
      <c r="N17" s="162" t="s">
        <v>5</v>
      </c>
      <c r="O17" s="162" t="s">
        <v>5</v>
      </c>
      <c r="P17" s="89" t="s">
        <v>5</v>
      </c>
      <c r="Q17" s="75"/>
      <c r="R17" s="75"/>
      <c r="S17" s="75"/>
      <c r="T17" s="75"/>
      <c r="U17" s="75"/>
      <c r="V17" s="75"/>
      <c r="W17" s="84" t="s">
        <v>5</v>
      </c>
      <c r="X17" s="135">
        <f>C17+E17+G17+H17+J17+L17</f>
        <v>67500</v>
      </c>
      <c r="Y17" s="64">
        <f>W10*0.15</f>
        <v>2071378.2</v>
      </c>
      <c r="Z17" s="35" t="s">
        <v>5</v>
      </c>
      <c r="AA17" s="147" t="s">
        <v>35</v>
      </c>
      <c r="AB17" s="153">
        <v>12311000</v>
      </c>
      <c r="AC17" s="153">
        <v>11200000</v>
      </c>
      <c r="AD17" s="153">
        <v>380000</v>
      </c>
      <c r="AE17" s="153">
        <v>10600000</v>
      </c>
      <c r="AF17" s="152">
        <f>(X39+X40)/W38*100</f>
        <v>6.4961832061068705</v>
      </c>
      <c r="AG17" s="152">
        <f t="shared" si="1"/>
        <v>8.647383763446975</v>
      </c>
      <c r="AH17" t="str">
        <f aca="true" t="shared" si="3" ref="AH17:AH23">IF(AF17&lt;=AG17,"Prawidłowo","Za wysoki planowany % spłat w roku")</f>
        <v>Prawidłowo</v>
      </c>
      <c r="AI17" s="173">
        <f>Y41</f>
        <v>851000</v>
      </c>
      <c r="AJ17" s="173">
        <f>W38*AG17/100</f>
        <v>1132807.2730115538</v>
      </c>
    </row>
    <row r="18" spans="1:36" ht="12.75">
      <c r="A18" s="208"/>
      <c r="B18" s="168" t="s">
        <v>10</v>
      </c>
      <c r="C18" s="129">
        <v>58000</v>
      </c>
      <c r="D18" s="29"/>
      <c r="E18" s="24"/>
      <c r="F18" s="29"/>
      <c r="G18" s="27">
        <v>2000</v>
      </c>
      <c r="H18" s="32"/>
      <c r="I18" s="57"/>
      <c r="J18" s="65"/>
      <c r="K18" s="66"/>
      <c r="L18" s="60"/>
      <c r="M18" s="67"/>
      <c r="N18" s="162" t="s">
        <v>5</v>
      </c>
      <c r="O18" s="162" t="s">
        <v>5</v>
      </c>
      <c r="P18" s="89" t="s">
        <v>5</v>
      </c>
      <c r="Q18" s="75"/>
      <c r="R18" s="75"/>
      <c r="S18" s="75"/>
      <c r="T18" s="75"/>
      <c r="U18" s="75"/>
      <c r="V18" s="75"/>
      <c r="W18" s="84" t="s">
        <v>5</v>
      </c>
      <c r="X18" s="135">
        <f>C18+E18+G18+H18+J18+L18</f>
        <v>60000</v>
      </c>
      <c r="Y18" s="25" t="s">
        <v>5</v>
      </c>
      <c r="Z18" s="35" t="s">
        <v>5</v>
      </c>
      <c r="AA18" s="147" t="s">
        <v>37</v>
      </c>
      <c r="AB18" s="153">
        <v>13100000</v>
      </c>
      <c r="AC18" s="153">
        <v>12700000</v>
      </c>
      <c r="AD18" s="153">
        <v>350000</v>
      </c>
      <c r="AE18" s="153">
        <v>10550000</v>
      </c>
      <c r="AF18" s="152">
        <f>(X43+X44)/W42*100</f>
        <v>5.374045801526718</v>
      </c>
      <c r="AG18" s="152">
        <f aca="true" t="shared" si="4" ref="AG18:AG23">1/3*((AC15+AD15-AE15)/AB15+(AC16+AD16-AE16)/AB16+(AC17+AD17-AE17)/AB17)*100</f>
        <v>8.32926108708162</v>
      </c>
      <c r="AH18" t="str">
        <f t="shared" si="3"/>
        <v>Prawidłowo</v>
      </c>
      <c r="AI18" s="173">
        <f>Y45</f>
        <v>704000</v>
      </c>
      <c r="AJ18" s="173">
        <f>W42*AG18/100</f>
        <v>1091133.2024076923</v>
      </c>
    </row>
    <row r="19" spans="1:36" ht="12.75">
      <c r="A19" s="208"/>
      <c r="B19" s="168" t="s">
        <v>11</v>
      </c>
      <c r="C19" s="129">
        <v>48500</v>
      </c>
      <c r="D19" s="29"/>
      <c r="E19" s="24"/>
      <c r="F19" s="29"/>
      <c r="G19" s="27">
        <v>2000</v>
      </c>
      <c r="H19" s="32">
        <v>3000</v>
      </c>
      <c r="I19" s="57"/>
      <c r="J19" s="65"/>
      <c r="K19" s="66"/>
      <c r="L19" s="60"/>
      <c r="M19" s="67"/>
      <c r="N19" s="162" t="s">
        <v>5</v>
      </c>
      <c r="O19" s="162" t="s">
        <v>5</v>
      </c>
      <c r="P19" s="89" t="s">
        <v>5</v>
      </c>
      <c r="Q19" s="75"/>
      <c r="R19" s="75"/>
      <c r="S19" s="75"/>
      <c r="T19" s="75"/>
      <c r="U19" s="75"/>
      <c r="V19" s="75"/>
      <c r="W19" s="84" t="s">
        <v>5</v>
      </c>
      <c r="X19" s="135">
        <f>C19+E19+G19+H19+J19+L19</f>
        <v>53500</v>
      </c>
      <c r="Y19" s="41">
        <f>Y20/W10*100</f>
        <v>8.878146926524572</v>
      </c>
      <c r="Z19" s="35" t="s">
        <v>5</v>
      </c>
      <c r="AA19" s="147" t="s">
        <v>38</v>
      </c>
      <c r="AB19" s="153">
        <v>13200000</v>
      </c>
      <c r="AC19" s="153">
        <v>12800000</v>
      </c>
      <c r="AD19" s="153">
        <v>280000</v>
      </c>
      <c r="AE19" s="153">
        <v>10600000</v>
      </c>
      <c r="AF19" s="152">
        <f>(X47+X48)/W46*100</f>
        <v>5.901515151515151</v>
      </c>
      <c r="AG19" s="152">
        <f t="shared" si="4"/>
        <v>11.974152546972885</v>
      </c>
      <c r="AH19" t="str">
        <f t="shared" si="3"/>
        <v>Prawidłowo</v>
      </c>
      <c r="AI19" s="173">
        <f>Y49</f>
        <v>779000</v>
      </c>
      <c r="AJ19" s="173">
        <f>W46*AG19/100</f>
        <v>1580588.1362004208</v>
      </c>
    </row>
    <row r="20" spans="1:36" ht="12.75">
      <c r="A20" s="208"/>
      <c r="B20" s="168" t="s">
        <v>12</v>
      </c>
      <c r="C20" s="129">
        <v>46500</v>
      </c>
      <c r="D20" s="29"/>
      <c r="E20" s="24"/>
      <c r="F20" s="29"/>
      <c r="G20" s="27">
        <v>2000</v>
      </c>
      <c r="H20" s="32">
        <v>3500</v>
      </c>
      <c r="I20" s="57"/>
      <c r="J20" s="65"/>
      <c r="K20" s="66"/>
      <c r="L20" s="60"/>
      <c r="M20" s="67"/>
      <c r="N20" s="162" t="s">
        <v>5</v>
      </c>
      <c r="O20" s="162" t="s">
        <v>5</v>
      </c>
      <c r="P20" s="89" t="s">
        <v>5</v>
      </c>
      <c r="Q20" s="75"/>
      <c r="R20" s="75"/>
      <c r="S20" s="75"/>
      <c r="T20" s="75"/>
      <c r="U20" s="75"/>
      <c r="V20" s="75"/>
      <c r="W20" s="84" t="s">
        <v>5</v>
      </c>
      <c r="X20" s="135">
        <f>C20+E20+G20+H20+J20+L20</f>
        <v>52000</v>
      </c>
      <c r="Y20" s="63">
        <f>X11+X16</f>
        <v>1226000</v>
      </c>
      <c r="Z20" s="35" t="s">
        <v>5</v>
      </c>
      <c r="AA20" s="147" t="s">
        <v>39</v>
      </c>
      <c r="AB20" s="153">
        <v>13200000</v>
      </c>
      <c r="AC20" s="153">
        <v>12850000</v>
      </c>
      <c r="AD20" s="153">
        <v>250000</v>
      </c>
      <c r="AE20" s="153">
        <v>10800000</v>
      </c>
      <c r="AF20" s="152">
        <f>(X51+X52)/W50*100</f>
        <v>3.4166666666666665</v>
      </c>
      <c r="AG20" s="152">
        <f t="shared" si="4"/>
        <v>15.277402968867376</v>
      </c>
      <c r="AH20" t="str">
        <f t="shared" si="3"/>
        <v>Prawidłowo</v>
      </c>
      <c r="AI20" s="173">
        <f>Y53</f>
        <v>451000</v>
      </c>
      <c r="AJ20" s="173">
        <f>W50*AG20/100</f>
        <v>2016617.1918904937</v>
      </c>
    </row>
    <row r="21" spans="1:36" ht="24.75" thickBot="1">
      <c r="A21" s="209"/>
      <c r="B21" s="100" t="s">
        <v>4</v>
      </c>
      <c r="C21" s="130">
        <f>C9+C10-C11</f>
        <v>2479400</v>
      </c>
      <c r="D21" s="38">
        <f>D9+D10-D11</f>
        <v>0</v>
      </c>
      <c r="E21" s="130">
        <f>E10-E11</f>
        <v>0</v>
      </c>
      <c r="F21" s="38">
        <f>F10-F11</f>
        <v>0</v>
      </c>
      <c r="G21" s="36" t="s">
        <v>5</v>
      </c>
      <c r="H21" s="39">
        <f>H10-H11</f>
        <v>2785000</v>
      </c>
      <c r="I21" s="58">
        <f>I10-I11</f>
        <v>0</v>
      </c>
      <c r="J21" s="92">
        <f>J9+J10-J11</f>
        <v>0</v>
      </c>
      <c r="K21" s="58">
        <f>K9+K10-K11</f>
        <v>0</v>
      </c>
      <c r="L21" s="37">
        <f>L10-L11</f>
        <v>0</v>
      </c>
      <c r="M21" s="38">
        <f>M10-M11</f>
        <v>0</v>
      </c>
      <c r="N21" s="58">
        <f>N9-N11</f>
        <v>0</v>
      </c>
      <c r="O21" s="58">
        <f>O9-O11</f>
        <v>0</v>
      </c>
      <c r="P21" s="78">
        <f>P9-P11</f>
        <v>0</v>
      </c>
      <c r="Q21" s="70"/>
      <c r="R21" s="70"/>
      <c r="S21" s="70"/>
      <c r="T21" s="70"/>
      <c r="U21" s="70"/>
      <c r="V21" s="70"/>
      <c r="W21" s="85" t="s">
        <v>5</v>
      </c>
      <c r="X21" s="133">
        <f>C21+H21+J21+L21+P21</f>
        <v>5264400</v>
      </c>
      <c r="Y21" s="40" t="s">
        <v>5</v>
      </c>
      <c r="Z21" s="138">
        <f>(X21)/W10*100</f>
        <v>38.122444274058694</v>
      </c>
      <c r="AA21" s="147" t="s">
        <v>40</v>
      </c>
      <c r="AB21" s="153">
        <v>13200000</v>
      </c>
      <c r="AC21" s="153">
        <v>12950000</v>
      </c>
      <c r="AD21" s="153">
        <v>220000</v>
      </c>
      <c r="AE21" s="153">
        <v>11000000</v>
      </c>
      <c r="AF21" s="152">
        <f>(X55+X56)/W50*100</f>
        <v>2.825757575757576</v>
      </c>
      <c r="AG21" s="152">
        <f t="shared" si="4"/>
        <v>18.432030225923352</v>
      </c>
      <c r="AH21" t="str">
        <f t="shared" si="3"/>
        <v>Prawidłowo</v>
      </c>
      <c r="AI21" s="173">
        <f>Y57</f>
        <v>373000</v>
      </c>
      <c r="AJ21" s="173">
        <f>W54*AG21/100</f>
        <v>2433027.9898218825</v>
      </c>
    </row>
    <row r="22" spans="1:36" ht="12.75">
      <c r="A22" s="174">
        <v>2011</v>
      </c>
      <c r="B22" s="98" t="s">
        <v>16</v>
      </c>
      <c r="C22" s="69"/>
      <c r="D22" s="13"/>
      <c r="E22" s="69"/>
      <c r="F22" s="13"/>
      <c r="G22" s="9" t="s">
        <v>5</v>
      </c>
      <c r="H22" s="169">
        <v>2368000</v>
      </c>
      <c r="I22" s="55"/>
      <c r="J22" s="50"/>
      <c r="K22" s="55"/>
      <c r="L22" s="69"/>
      <c r="M22" s="13"/>
      <c r="N22" s="163" t="s">
        <v>5</v>
      </c>
      <c r="O22" s="163" t="s">
        <v>5</v>
      </c>
      <c r="P22" s="80" t="s">
        <v>5</v>
      </c>
      <c r="Q22" s="70"/>
      <c r="R22" s="70"/>
      <c r="S22" s="70"/>
      <c r="T22" s="70"/>
      <c r="U22" s="70"/>
      <c r="V22" s="70"/>
      <c r="W22" s="86">
        <v>15234300</v>
      </c>
      <c r="X22" s="136">
        <f>C22+H22+J22+L22</f>
        <v>2368000</v>
      </c>
      <c r="Y22" s="97"/>
      <c r="Z22" s="43"/>
      <c r="AA22" s="147" t="s">
        <v>41</v>
      </c>
      <c r="AB22" s="153">
        <v>13350000</v>
      </c>
      <c r="AC22" s="153">
        <v>13050000</v>
      </c>
      <c r="AD22" s="153">
        <v>170000</v>
      </c>
      <c r="AE22" s="153">
        <v>11050000</v>
      </c>
      <c r="AF22" s="152">
        <f>(X59+X60)/W58*100</f>
        <v>2.0149812734082397</v>
      </c>
      <c r="AG22" s="152">
        <f t="shared" si="4"/>
        <v>17.55050505050505</v>
      </c>
      <c r="AH22" t="str">
        <f t="shared" si="3"/>
        <v>Prawidłowo</v>
      </c>
      <c r="AI22" s="173">
        <f>Y61</f>
        <v>269000</v>
      </c>
      <c r="AJ22" s="173">
        <f>W58*AG22/100</f>
        <v>2342992.424242424</v>
      </c>
    </row>
    <row r="23" spans="1:36" ht="12.75">
      <c r="A23" s="177"/>
      <c r="B23" s="99" t="s">
        <v>8</v>
      </c>
      <c r="C23" s="69">
        <v>743800</v>
      </c>
      <c r="D23" s="13"/>
      <c r="E23" s="69"/>
      <c r="F23" s="13"/>
      <c r="G23" s="9" t="s">
        <v>5</v>
      </c>
      <c r="H23" s="16">
        <v>123000</v>
      </c>
      <c r="I23" s="55"/>
      <c r="J23" s="50"/>
      <c r="K23" s="55"/>
      <c r="L23" s="2"/>
      <c r="M23" s="13"/>
      <c r="N23" s="164"/>
      <c r="O23" s="62"/>
      <c r="P23" s="79"/>
      <c r="Q23" s="72"/>
      <c r="R23" s="72"/>
      <c r="S23" s="72"/>
      <c r="T23" s="72"/>
      <c r="U23" s="72"/>
      <c r="V23" s="72"/>
      <c r="W23" s="84" t="s">
        <v>5</v>
      </c>
      <c r="X23" s="135">
        <f>C23+H23+J23+L23+N23</f>
        <v>866800</v>
      </c>
      <c r="Y23" s="135"/>
      <c r="Z23" s="18" t="s">
        <v>5</v>
      </c>
      <c r="AA23" s="147" t="s">
        <v>42</v>
      </c>
      <c r="AB23" s="153">
        <v>13400000</v>
      </c>
      <c r="AC23" s="153">
        <v>13200000</v>
      </c>
      <c r="AD23" s="153">
        <v>150000</v>
      </c>
      <c r="AE23" s="153">
        <v>11200000</v>
      </c>
      <c r="AF23" s="152">
        <f>(X63+X64)/W62*100</f>
        <v>1.9850746268656718</v>
      </c>
      <c r="AG23" s="152">
        <f t="shared" si="4"/>
        <v>16.70610600385881</v>
      </c>
      <c r="AH23" t="str">
        <f t="shared" si="3"/>
        <v>Prawidłowo</v>
      </c>
      <c r="AI23" s="173">
        <f>Y65</f>
        <v>266000</v>
      </c>
      <c r="AJ23" s="173">
        <f>W62*AG23/100</f>
        <v>2238618.2045170804</v>
      </c>
    </row>
    <row r="24" spans="1:36" ht="12.75">
      <c r="A24" s="177"/>
      <c r="B24" s="168" t="s">
        <v>13</v>
      </c>
      <c r="C24" s="129">
        <v>177000</v>
      </c>
      <c r="D24" s="29"/>
      <c r="E24" s="24"/>
      <c r="F24" s="29"/>
      <c r="G24" s="33" t="s">
        <v>5</v>
      </c>
      <c r="H24" s="32">
        <v>123000</v>
      </c>
      <c r="I24" s="57"/>
      <c r="J24" s="65"/>
      <c r="K24" s="66"/>
      <c r="L24" s="24"/>
      <c r="M24" s="29"/>
      <c r="N24" s="163" t="s">
        <v>5</v>
      </c>
      <c r="O24" s="163" t="s">
        <v>5</v>
      </c>
      <c r="P24" s="80" t="s">
        <v>5</v>
      </c>
      <c r="Q24" s="71"/>
      <c r="R24" s="71"/>
      <c r="S24" s="71"/>
      <c r="T24" s="71"/>
      <c r="U24" s="71"/>
      <c r="V24" s="71"/>
      <c r="W24" s="84" t="s">
        <v>5</v>
      </c>
      <c r="X24" s="135">
        <f>C24+D24+E24+F24+H24+I24+J24+K24+L24+M24</f>
        <v>300000</v>
      </c>
      <c r="Y24" s="42">
        <f>Y25/W22*100</f>
        <v>7.659032577801408</v>
      </c>
      <c r="Z24" s="35" t="s">
        <v>5</v>
      </c>
      <c r="AA24" s="147" t="s">
        <v>57</v>
      </c>
      <c r="AB24" s="153">
        <v>13500000</v>
      </c>
      <c r="AC24" s="173"/>
      <c r="AD24" s="173"/>
      <c r="AE24" s="173"/>
      <c r="AF24" s="152">
        <f>(X67+X68)/W66*100</f>
        <v>1.9333333333333333</v>
      </c>
      <c r="AG24" s="152">
        <f aca="true" t="shared" si="5" ref="AG24:AG32">1/3*((AC21+AD21-AE21)/AB21+(AC22+AD22-AE22)/AB22+(AC23+AD23-AE23)/AB23)*100</f>
        <v>16.246283902245665</v>
      </c>
      <c r="AH24" t="str">
        <f aca="true" t="shared" si="6" ref="AH24:AH32">IF(AF24&lt;=AG24,"Prawidłowo","Za wysoki planowany % spłat w roku")</f>
        <v>Prawidłowo</v>
      </c>
      <c r="AI24" s="173">
        <f>Y69</f>
        <v>261000</v>
      </c>
      <c r="AJ24" s="173">
        <f>W66*AG24/100</f>
        <v>2193248.3268031646</v>
      </c>
    </row>
    <row r="25" spans="1:36" ht="24.75" thickBot="1">
      <c r="A25" s="175"/>
      <c r="B25" s="101" t="s">
        <v>4</v>
      </c>
      <c r="C25" s="70">
        <f>C21+C22-C23</f>
        <v>1735600</v>
      </c>
      <c r="D25" s="12">
        <f>D21+D22-D23</f>
        <v>0</v>
      </c>
      <c r="E25" s="70">
        <f>E21+E22-E23</f>
        <v>0</v>
      </c>
      <c r="F25" s="12">
        <f>F21+F22-F23</f>
        <v>0</v>
      </c>
      <c r="G25" s="9" t="s">
        <v>5</v>
      </c>
      <c r="H25" s="15">
        <f aca="true" t="shared" si="7" ref="H25:M25">H21+H22-H23</f>
        <v>5030000</v>
      </c>
      <c r="I25" s="59">
        <f t="shared" si="7"/>
        <v>0</v>
      </c>
      <c r="J25" s="102">
        <f t="shared" si="7"/>
        <v>0</v>
      </c>
      <c r="K25" s="59">
        <f t="shared" si="7"/>
        <v>0</v>
      </c>
      <c r="L25" s="1">
        <f t="shared" si="7"/>
        <v>0</v>
      </c>
      <c r="M25" s="12">
        <f t="shared" si="7"/>
        <v>0</v>
      </c>
      <c r="N25" s="88">
        <f>N21-N23</f>
        <v>0</v>
      </c>
      <c r="O25" s="88">
        <f>O21-O23</f>
        <v>0</v>
      </c>
      <c r="P25" s="81">
        <f>P21-P23</f>
        <v>0</v>
      </c>
      <c r="Q25" s="70"/>
      <c r="R25" s="70"/>
      <c r="S25" s="70"/>
      <c r="T25" s="70"/>
      <c r="U25" s="70"/>
      <c r="V25" s="70"/>
      <c r="W25" s="87" t="s">
        <v>5</v>
      </c>
      <c r="X25" s="136">
        <f>C25+H25+J25+L25+P25</f>
        <v>6765600</v>
      </c>
      <c r="Y25" s="64">
        <f>X23+X24</f>
        <v>1166800</v>
      </c>
      <c r="Z25" s="139">
        <f>(X25)/W22*100</f>
        <v>44.410310943069256</v>
      </c>
      <c r="AA25" s="147" t="s">
        <v>58</v>
      </c>
      <c r="AB25" s="153">
        <v>13500000</v>
      </c>
      <c r="AC25" s="173"/>
      <c r="AD25" s="173"/>
      <c r="AE25" s="173"/>
      <c r="AF25" s="152">
        <f>(X71+X72)/W70*100</f>
        <v>1.9185185185185183</v>
      </c>
      <c r="AG25" s="152">
        <f t="shared" si="5"/>
        <v>10.766485922447686</v>
      </c>
      <c r="AH25" t="str">
        <f t="shared" si="6"/>
        <v>Prawidłowo</v>
      </c>
      <c r="AI25" s="173">
        <f>Y73</f>
        <v>259000</v>
      </c>
      <c r="AJ25" s="173">
        <f>W70*AG25/100</f>
        <v>1453475.5995304375</v>
      </c>
    </row>
    <row r="26" spans="1:36" ht="12.75">
      <c r="A26" s="174">
        <v>2012</v>
      </c>
      <c r="B26" s="98" t="s">
        <v>16</v>
      </c>
      <c r="C26" s="131"/>
      <c r="D26" s="34"/>
      <c r="E26" s="123"/>
      <c r="F26" s="34"/>
      <c r="G26" s="103" t="s">
        <v>5</v>
      </c>
      <c r="H26" s="30"/>
      <c r="I26" s="124"/>
      <c r="J26" s="125"/>
      <c r="K26" s="124"/>
      <c r="L26" s="123"/>
      <c r="M26" s="34"/>
      <c r="N26" s="165" t="s">
        <v>5</v>
      </c>
      <c r="O26" s="163" t="s">
        <v>5</v>
      </c>
      <c r="P26" s="104" t="s">
        <v>5</v>
      </c>
      <c r="Q26" s="107"/>
      <c r="R26" s="70"/>
      <c r="S26" s="70"/>
      <c r="T26" s="70"/>
      <c r="U26" s="70"/>
      <c r="V26" s="108"/>
      <c r="W26" s="86">
        <v>12900000</v>
      </c>
      <c r="X26" s="143">
        <f>C26+H26+J26+L26</f>
        <v>0</v>
      </c>
      <c r="Y26" s="105"/>
      <c r="Z26" s="106"/>
      <c r="AA26" s="147" t="s">
        <v>59</v>
      </c>
      <c r="AB26" s="153">
        <v>13550000</v>
      </c>
      <c r="AC26" s="173"/>
      <c r="AD26" s="173"/>
      <c r="AE26" s="173"/>
      <c r="AF26" s="152">
        <f>(X75+X76)/W74*100</f>
        <v>1.2988929889298892</v>
      </c>
      <c r="AG26" s="152">
        <f t="shared" si="5"/>
        <v>5.348258706467661</v>
      </c>
      <c r="AH26" t="str">
        <f t="shared" si="6"/>
        <v>Prawidłowo</v>
      </c>
      <c r="AI26" s="173">
        <f>Y77</f>
        <v>176000</v>
      </c>
      <c r="AJ26" s="173">
        <f>W74*AG26/100</f>
        <v>724689.054726368</v>
      </c>
    </row>
    <row r="27" spans="1:36" ht="12.75">
      <c r="A27" s="175"/>
      <c r="B27" s="99" t="s">
        <v>8</v>
      </c>
      <c r="C27" s="69">
        <v>600600</v>
      </c>
      <c r="D27" s="13"/>
      <c r="E27" s="69"/>
      <c r="F27" s="13"/>
      <c r="G27" s="9" t="s">
        <v>5</v>
      </c>
      <c r="H27" s="16">
        <v>350000</v>
      </c>
      <c r="I27" s="55"/>
      <c r="J27" s="50"/>
      <c r="K27" s="55"/>
      <c r="L27" s="69"/>
      <c r="M27" s="13"/>
      <c r="N27" s="164"/>
      <c r="O27" s="72"/>
      <c r="P27" s="79"/>
      <c r="Q27" s="109"/>
      <c r="R27" s="72"/>
      <c r="S27" s="72"/>
      <c r="T27" s="72"/>
      <c r="U27" s="72"/>
      <c r="V27" s="110"/>
      <c r="W27" s="84" t="s">
        <v>5</v>
      </c>
      <c r="X27" s="135">
        <f>C27+H27+J27+L27+N27</f>
        <v>950600</v>
      </c>
      <c r="Y27" s="135">
        <f>C27+H27+J27+L27+P27</f>
        <v>950600</v>
      </c>
      <c r="Z27" s="18" t="s">
        <v>5</v>
      </c>
      <c r="AA27" s="147" t="s">
        <v>60</v>
      </c>
      <c r="AB27" s="153">
        <v>13600000</v>
      </c>
      <c r="AC27" s="173"/>
      <c r="AD27" s="173"/>
      <c r="AE27" s="173"/>
      <c r="AF27" s="152">
        <f>(X79+X80)/W78*100</f>
        <v>1.2352941176470587</v>
      </c>
      <c r="AG27" s="152">
        <f t="shared" si="5"/>
        <v>0</v>
      </c>
      <c r="AH27" t="str">
        <f t="shared" si="6"/>
        <v>Za wysoki planowany % spłat w roku</v>
      </c>
      <c r="AI27" s="173">
        <f>Y81</f>
        <v>168000</v>
      </c>
      <c r="AJ27" s="173">
        <f>W78*AG27/100</f>
        <v>0</v>
      </c>
    </row>
    <row r="28" spans="1:36" ht="12.75">
      <c r="A28" s="175"/>
      <c r="B28" s="168" t="s">
        <v>13</v>
      </c>
      <c r="C28" s="129">
        <v>135000</v>
      </c>
      <c r="D28" s="29"/>
      <c r="E28" s="24"/>
      <c r="F28" s="29"/>
      <c r="G28" s="33" t="s">
        <v>5</v>
      </c>
      <c r="H28" s="32">
        <v>125000</v>
      </c>
      <c r="I28" s="57"/>
      <c r="J28" s="65"/>
      <c r="K28" s="66"/>
      <c r="L28" s="24"/>
      <c r="M28" s="29"/>
      <c r="N28" s="163" t="s">
        <v>5</v>
      </c>
      <c r="O28" s="163" t="s">
        <v>5</v>
      </c>
      <c r="P28" s="80" t="s">
        <v>5</v>
      </c>
      <c r="Q28" s="111"/>
      <c r="R28" s="71"/>
      <c r="S28" s="71"/>
      <c r="T28" s="71"/>
      <c r="U28" s="71"/>
      <c r="V28" s="112"/>
      <c r="W28" s="84" t="s">
        <v>5</v>
      </c>
      <c r="X28" s="135">
        <f>C28+D28+E28+F28+H28+I28+J28+K28+L28+M28</f>
        <v>260000</v>
      </c>
      <c r="Y28" s="42">
        <f>Y29/W26*100</f>
        <v>9.384496124031008</v>
      </c>
      <c r="Z28" s="35" t="s">
        <v>5</v>
      </c>
      <c r="AA28" s="147" t="s">
        <v>61</v>
      </c>
      <c r="AB28" s="153"/>
      <c r="AC28" s="173"/>
      <c r="AD28" s="173"/>
      <c r="AE28" s="173"/>
      <c r="AF28" s="152" t="e">
        <f>(X83+X84)/W82*100</f>
        <v>#DIV/0!</v>
      </c>
      <c r="AG28" s="152">
        <f t="shared" si="5"/>
        <v>0</v>
      </c>
      <c r="AH28" t="e">
        <f t="shared" si="6"/>
        <v>#DIV/0!</v>
      </c>
      <c r="AI28" s="173">
        <f>Y85</f>
        <v>0</v>
      </c>
      <c r="AJ28" s="173">
        <f>W82*AG28/100</f>
        <v>0</v>
      </c>
    </row>
    <row r="29" spans="1:36" ht="24.75" thickBot="1">
      <c r="A29" s="176"/>
      <c r="B29" s="100" t="s">
        <v>4</v>
      </c>
      <c r="C29" s="132">
        <f>C25+C26-C27</f>
        <v>1135000</v>
      </c>
      <c r="D29" s="115">
        <f>D25+D26-D27</f>
        <v>0</v>
      </c>
      <c r="E29" s="70">
        <f>E25+E26-E27</f>
        <v>0</v>
      </c>
      <c r="F29" s="12">
        <f>F25+F26-F27</f>
        <v>0</v>
      </c>
      <c r="G29" s="113" t="s">
        <v>5</v>
      </c>
      <c r="H29" s="116">
        <f aca="true" t="shared" si="8" ref="H29:M29">H25+H26-H27</f>
        <v>4680000</v>
      </c>
      <c r="I29" s="117">
        <f t="shared" si="8"/>
        <v>0</v>
      </c>
      <c r="J29" s="92">
        <f t="shared" si="8"/>
        <v>0</v>
      </c>
      <c r="K29" s="117">
        <f t="shared" si="8"/>
        <v>0</v>
      </c>
      <c r="L29" s="114">
        <f t="shared" si="8"/>
        <v>0</v>
      </c>
      <c r="M29" s="115">
        <f t="shared" si="8"/>
        <v>0</v>
      </c>
      <c r="N29" s="118">
        <f>N25-N27</f>
        <v>0</v>
      </c>
      <c r="O29" s="118">
        <f>O25-O27</f>
        <v>0</v>
      </c>
      <c r="P29" s="119">
        <f>P25-P27</f>
        <v>0</v>
      </c>
      <c r="Q29" s="107"/>
      <c r="R29" s="70"/>
      <c r="S29" s="70"/>
      <c r="T29" s="70"/>
      <c r="U29" s="70"/>
      <c r="V29" s="108"/>
      <c r="W29" s="120" t="s">
        <v>5</v>
      </c>
      <c r="X29" s="150">
        <f>C29+H29+J29+L29+P29</f>
        <v>5815000</v>
      </c>
      <c r="Y29" s="121">
        <f>X27+X28</f>
        <v>1210600</v>
      </c>
      <c r="Z29" s="139">
        <f>(X29)/W26*100</f>
        <v>45.07751937984496</v>
      </c>
      <c r="AA29" s="147" t="s">
        <v>62</v>
      </c>
      <c r="AB29" s="153">
        <f>W86</f>
        <v>0</v>
      </c>
      <c r="AC29" s="173"/>
      <c r="AD29" s="173"/>
      <c r="AE29" s="173"/>
      <c r="AF29" s="152" t="e">
        <f>(X87+X88)/W86*100</f>
        <v>#DIV/0!</v>
      </c>
      <c r="AG29" s="152" t="e">
        <f t="shared" si="5"/>
        <v>#DIV/0!</v>
      </c>
      <c r="AH29" t="e">
        <f t="shared" si="6"/>
        <v>#DIV/0!</v>
      </c>
      <c r="AI29" s="173">
        <f>Y89</f>
        <v>0</v>
      </c>
      <c r="AJ29" s="173" t="e">
        <f>W86*AG29/100</f>
        <v>#DIV/0!</v>
      </c>
    </row>
    <row r="30" spans="1:36" ht="12.75">
      <c r="A30" s="174">
        <v>2013</v>
      </c>
      <c r="B30" s="98" t="s">
        <v>16</v>
      </c>
      <c r="C30" s="131"/>
      <c r="D30" s="34"/>
      <c r="E30" s="123"/>
      <c r="F30" s="34"/>
      <c r="G30" s="103" t="s">
        <v>5</v>
      </c>
      <c r="H30" s="30"/>
      <c r="I30" s="124"/>
      <c r="J30" s="125"/>
      <c r="K30" s="124"/>
      <c r="L30" s="123"/>
      <c r="M30" s="34"/>
      <c r="N30" s="165" t="s">
        <v>5</v>
      </c>
      <c r="O30" s="163" t="s">
        <v>5</v>
      </c>
      <c r="P30" s="104" t="s">
        <v>5</v>
      </c>
      <c r="Q30" s="107"/>
      <c r="R30" s="70"/>
      <c r="S30" s="70"/>
      <c r="T30" s="70"/>
      <c r="U30" s="70"/>
      <c r="V30" s="108"/>
      <c r="W30" s="86">
        <v>12500000</v>
      </c>
      <c r="X30" s="149">
        <f>C30+H30+J30+L30</f>
        <v>0</v>
      </c>
      <c r="Y30" s="105"/>
      <c r="Z30" s="106"/>
      <c r="AA30" s="147" t="s">
        <v>63</v>
      </c>
      <c r="AB30" s="153">
        <f>W90</f>
        <v>0</v>
      </c>
      <c r="AC30" s="173"/>
      <c r="AD30" s="173"/>
      <c r="AE30" s="173"/>
      <c r="AF30" s="152" t="e">
        <f>(X91+X92)/W90*100</f>
        <v>#DIV/0!</v>
      </c>
      <c r="AG30" s="152" t="e">
        <f t="shared" si="5"/>
        <v>#DIV/0!</v>
      </c>
      <c r="AH30" t="e">
        <f t="shared" si="6"/>
        <v>#DIV/0!</v>
      </c>
      <c r="AI30" s="173">
        <f>Y93</f>
        <v>0</v>
      </c>
      <c r="AJ30" s="173" t="e">
        <f>W90*AG30/100</f>
        <v>#DIV/0!</v>
      </c>
    </row>
    <row r="31" spans="1:36" ht="12.75">
      <c r="A31" s="175"/>
      <c r="B31" s="99" t="s">
        <v>8</v>
      </c>
      <c r="C31" s="69">
        <v>330000</v>
      </c>
      <c r="D31" s="13"/>
      <c r="E31" s="69"/>
      <c r="F31" s="13"/>
      <c r="G31" s="9" t="s">
        <v>5</v>
      </c>
      <c r="H31" s="16">
        <v>591000</v>
      </c>
      <c r="I31" s="55"/>
      <c r="J31" s="50"/>
      <c r="K31" s="55"/>
      <c r="L31" s="69"/>
      <c r="M31" s="13"/>
      <c r="N31" s="164"/>
      <c r="O31" s="72"/>
      <c r="P31" s="79"/>
      <c r="Q31" s="109"/>
      <c r="R31" s="72"/>
      <c r="S31" s="72"/>
      <c r="T31" s="72"/>
      <c r="U31" s="72"/>
      <c r="V31" s="110"/>
      <c r="W31" s="84" t="s">
        <v>5</v>
      </c>
      <c r="X31" s="135">
        <f>C31+H31+J31+L31+N31</f>
        <v>921000</v>
      </c>
      <c r="Y31" s="135">
        <f>C31+H31+J31+L31+P31</f>
        <v>921000</v>
      </c>
      <c r="Z31" s="18" t="s">
        <v>5</v>
      </c>
      <c r="AA31" s="147" t="s">
        <v>64</v>
      </c>
      <c r="AB31" s="153">
        <f>W94</f>
        <v>0</v>
      </c>
      <c r="AC31" s="173"/>
      <c r="AD31" s="173"/>
      <c r="AE31" s="173"/>
      <c r="AF31" s="152" t="e">
        <f>(X95+X96)/W94*100</f>
        <v>#DIV/0!</v>
      </c>
      <c r="AG31" s="152" t="e">
        <f t="shared" si="5"/>
        <v>#DIV/0!</v>
      </c>
      <c r="AH31" t="e">
        <f t="shared" si="6"/>
        <v>#DIV/0!</v>
      </c>
      <c r="AI31" s="173">
        <f>Y97</f>
        <v>0</v>
      </c>
      <c r="AJ31" s="173" t="e">
        <f>W94*AG31/100</f>
        <v>#DIV/0!</v>
      </c>
    </row>
    <row r="32" spans="1:36" ht="12.75">
      <c r="A32" s="175"/>
      <c r="B32" s="168" t="s">
        <v>13</v>
      </c>
      <c r="C32" s="129">
        <v>113000</v>
      </c>
      <c r="D32" s="29"/>
      <c r="E32" s="24"/>
      <c r="F32" s="29"/>
      <c r="G32" s="33" t="s">
        <v>5</v>
      </c>
      <c r="H32" s="32">
        <v>105000</v>
      </c>
      <c r="I32" s="57"/>
      <c r="J32" s="65"/>
      <c r="K32" s="66"/>
      <c r="L32" s="24"/>
      <c r="M32" s="29"/>
      <c r="N32" s="163" t="s">
        <v>5</v>
      </c>
      <c r="O32" s="163" t="s">
        <v>5</v>
      </c>
      <c r="P32" s="80" t="s">
        <v>5</v>
      </c>
      <c r="Q32" s="111"/>
      <c r="R32" s="71"/>
      <c r="S32" s="71"/>
      <c r="T32" s="71"/>
      <c r="U32" s="71"/>
      <c r="V32" s="112"/>
      <c r="W32" s="84" t="s">
        <v>5</v>
      </c>
      <c r="X32" s="135">
        <f>C32+D32+E32+F32+H32+I32+J32+K32+L32+M32</f>
        <v>218000</v>
      </c>
      <c r="Y32" s="42">
        <f>Y33/W30*100</f>
        <v>9.112</v>
      </c>
      <c r="Z32" s="35" t="s">
        <v>5</v>
      </c>
      <c r="AA32" s="147" t="s">
        <v>65</v>
      </c>
      <c r="AB32" s="153">
        <f>W98</f>
        <v>0</v>
      </c>
      <c r="AC32" s="173"/>
      <c r="AD32" s="173"/>
      <c r="AE32" s="173"/>
      <c r="AF32" s="152" t="e">
        <f>(X99+X100)/W98*100</f>
        <v>#DIV/0!</v>
      </c>
      <c r="AG32" s="152" t="e">
        <f t="shared" si="5"/>
        <v>#DIV/0!</v>
      </c>
      <c r="AH32" t="e">
        <f t="shared" si="6"/>
        <v>#DIV/0!</v>
      </c>
      <c r="AI32" s="173">
        <f>Y101</f>
        <v>0</v>
      </c>
      <c r="AJ32" s="173" t="e">
        <f>W98*AG32/100</f>
        <v>#DIV/0!</v>
      </c>
    </row>
    <row r="33" spans="1:26" ht="24.75" thickBot="1">
      <c r="A33" s="176"/>
      <c r="B33" s="100" t="s">
        <v>4</v>
      </c>
      <c r="C33" s="132">
        <f>C29+C30-C31</f>
        <v>805000</v>
      </c>
      <c r="D33" s="115">
        <f>D29+D30-D31</f>
        <v>0</v>
      </c>
      <c r="E33" s="70">
        <f>E29+E30-E31</f>
        <v>0</v>
      </c>
      <c r="F33" s="12">
        <f>F29+F30-F31</f>
        <v>0</v>
      </c>
      <c r="G33" s="113" t="s">
        <v>5</v>
      </c>
      <c r="H33" s="116">
        <f aca="true" t="shared" si="9" ref="H33:M33">H29+H30-H31</f>
        <v>4089000</v>
      </c>
      <c r="I33" s="117">
        <f t="shared" si="9"/>
        <v>0</v>
      </c>
      <c r="J33" s="92">
        <f t="shared" si="9"/>
        <v>0</v>
      </c>
      <c r="K33" s="117">
        <f t="shared" si="9"/>
        <v>0</v>
      </c>
      <c r="L33" s="114">
        <f t="shared" si="9"/>
        <v>0</v>
      </c>
      <c r="M33" s="115">
        <f t="shared" si="9"/>
        <v>0</v>
      </c>
      <c r="N33" s="118">
        <f>N29-N31</f>
        <v>0</v>
      </c>
      <c r="O33" s="118">
        <f>O29-O31</f>
        <v>0</v>
      </c>
      <c r="P33" s="119">
        <f>P29-P31</f>
        <v>0</v>
      </c>
      <c r="Q33" s="107"/>
      <c r="R33" s="70"/>
      <c r="S33" s="70"/>
      <c r="T33" s="70"/>
      <c r="U33" s="70"/>
      <c r="V33" s="108"/>
      <c r="W33" s="120" t="s">
        <v>5</v>
      </c>
      <c r="X33" s="150">
        <f>C33+H33+J33+L33+P33</f>
        <v>4894000</v>
      </c>
      <c r="Y33" s="121">
        <f>X31+X32</f>
        <v>1139000</v>
      </c>
      <c r="Z33" s="139">
        <f>(X33)/W30*100</f>
        <v>39.152</v>
      </c>
    </row>
    <row r="34" spans="1:26" ht="12.75">
      <c r="A34" s="174">
        <v>2014</v>
      </c>
      <c r="B34" s="98" t="s">
        <v>16</v>
      </c>
      <c r="C34" s="131"/>
      <c r="D34" s="34"/>
      <c r="E34" s="123"/>
      <c r="F34" s="34"/>
      <c r="G34" s="103" t="s">
        <v>5</v>
      </c>
      <c r="H34" s="30"/>
      <c r="I34" s="124"/>
      <c r="J34" s="125"/>
      <c r="K34" s="124"/>
      <c r="L34" s="123"/>
      <c r="M34" s="34"/>
      <c r="N34" s="165" t="s">
        <v>5</v>
      </c>
      <c r="O34" s="163" t="s">
        <v>5</v>
      </c>
      <c r="P34" s="104" t="s">
        <v>5</v>
      </c>
      <c r="Q34" s="107"/>
      <c r="R34" s="70"/>
      <c r="S34" s="70"/>
      <c r="T34" s="70"/>
      <c r="U34" s="70"/>
      <c r="V34" s="108"/>
      <c r="W34" s="86">
        <v>13000000</v>
      </c>
      <c r="X34" s="149">
        <f>C34+H34+J34+L34</f>
        <v>0</v>
      </c>
      <c r="Y34" s="105"/>
      <c r="Z34" s="106"/>
    </row>
    <row r="35" spans="1:26" ht="12.75">
      <c r="A35" s="175"/>
      <c r="B35" s="99" t="s">
        <v>8</v>
      </c>
      <c r="C35" s="69">
        <v>240000</v>
      </c>
      <c r="D35" s="13"/>
      <c r="E35" s="69"/>
      <c r="F35" s="13"/>
      <c r="G35" s="9" t="s">
        <v>5</v>
      </c>
      <c r="H35" s="16">
        <v>550000</v>
      </c>
      <c r="I35" s="55"/>
      <c r="J35" s="50"/>
      <c r="K35" s="55"/>
      <c r="L35" s="69"/>
      <c r="M35" s="13"/>
      <c r="N35" s="164"/>
      <c r="O35" s="72"/>
      <c r="P35" s="79"/>
      <c r="Q35" s="109"/>
      <c r="R35" s="72"/>
      <c r="S35" s="72"/>
      <c r="T35" s="72"/>
      <c r="U35" s="72"/>
      <c r="V35" s="110"/>
      <c r="W35" s="84" t="s">
        <v>5</v>
      </c>
      <c r="X35" s="135">
        <f>C35+H35+J35+L35+N35</f>
        <v>790000</v>
      </c>
      <c r="Y35" s="135">
        <f>C35+H35+J35+L35+P35</f>
        <v>790000</v>
      </c>
      <c r="Z35" s="18" t="s">
        <v>5</v>
      </c>
    </row>
    <row r="36" spans="1:26" ht="12.75">
      <c r="A36" s="175"/>
      <c r="B36" s="168" t="s">
        <v>13</v>
      </c>
      <c r="C36" s="129">
        <v>65000</v>
      </c>
      <c r="D36" s="29"/>
      <c r="E36" s="24"/>
      <c r="F36" s="29"/>
      <c r="G36" s="33" t="s">
        <v>5</v>
      </c>
      <c r="H36" s="32">
        <v>90000</v>
      </c>
      <c r="I36" s="57"/>
      <c r="J36" s="65"/>
      <c r="K36" s="66"/>
      <c r="L36" s="24"/>
      <c r="M36" s="29"/>
      <c r="N36" s="163" t="s">
        <v>5</v>
      </c>
      <c r="O36" s="163" t="s">
        <v>5</v>
      </c>
      <c r="P36" s="80" t="s">
        <v>5</v>
      </c>
      <c r="Q36" s="111"/>
      <c r="R36" s="71"/>
      <c r="S36" s="71"/>
      <c r="T36" s="71"/>
      <c r="U36" s="71"/>
      <c r="V36" s="112"/>
      <c r="W36" s="84" t="s">
        <v>5</v>
      </c>
      <c r="X36" s="135">
        <f>C36+D36+E36+F36+H36+I36+J36+K36+L36+M36</f>
        <v>155000</v>
      </c>
      <c r="Y36" s="42">
        <f>Y37/W34*100</f>
        <v>7.269230769230769</v>
      </c>
      <c r="Z36" s="35" t="s">
        <v>5</v>
      </c>
    </row>
    <row r="37" spans="1:26" ht="24.75" thickBot="1">
      <c r="A37" s="176"/>
      <c r="B37" s="100" t="s">
        <v>4</v>
      </c>
      <c r="C37" s="114">
        <f>C33+C34-C35</f>
        <v>565000</v>
      </c>
      <c r="D37" s="115">
        <f>D33+D34-D35</f>
        <v>0</v>
      </c>
      <c r="E37" s="70">
        <f>E33+E34-E35</f>
        <v>0</v>
      </c>
      <c r="F37" s="12">
        <f>F33+F34-F35</f>
        <v>0</v>
      </c>
      <c r="G37" s="113" t="s">
        <v>5</v>
      </c>
      <c r="H37" s="116">
        <f aca="true" t="shared" si="10" ref="H37:M37">H33+H34-H35</f>
        <v>3539000</v>
      </c>
      <c r="I37" s="117">
        <f t="shared" si="10"/>
        <v>0</v>
      </c>
      <c r="J37" s="92">
        <f t="shared" si="10"/>
        <v>0</v>
      </c>
      <c r="K37" s="117">
        <f t="shared" si="10"/>
        <v>0</v>
      </c>
      <c r="L37" s="114">
        <f t="shared" si="10"/>
        <v>0</v>
      </c>
      <c r="M37" s="115">
        <f t="shared" si="10"/>
        <v>0</v>
      </c>
      <c r="N37" s="118">
        <f>N33-N35</f>
        <v>0</v>
      </c>
      <c r="O37" s="118">
        <f>O33-O35</f>
        <v>0</v>
      </c>
      <c r="P37" s="119">
        <f>P33-P35</f>
        <v>0</v>
      </c>
      <c r="Q37" s="107"/>
      <c r="R37" s="70"/>
      <c r="S37" s="70"/>
      <c r="T37" s="70"/>
      <c r="U37" s="70"/>
      <c r="V37" s="108"/>
      <c r="W37" s="120" t="s">
        <v>5</v>
      </c>
      <c r="X37" s="150">
        <f>C37+H37+J37+L37+P37</f>
        <v>4104000</v>
      </c>
      <c r="Y37" s="121">
        <f>X35+X36</f>
        <v>945000</v>
      </c>
      <c r="Z37" s="139">
        <f>(X37)/W34*100</f>
        <v>31.56923076923077</v>
      </c>
    </row>
    <row r="38" spans="1:26" ht="12.75">
      <c r="A38" s="174">
        <v>2015</v>
      </c>
      <c r="B38" s="98" t="s">
        <v>16</v>
      </c>
      <c r="C38" s="123"/>
      <c r="D38" s="34"/>
      <c r="E38" s="123"/>
      <c r="F38" s="34"/>
      <c r="G38" s="103" t="s">
        <v>5</v>
      </c>
      <c r="H38" s="30"/>
      <c r="I38" s="124"/>
      <c r="J38" s="125"/>
      <c r="K38" s="124"/>
      <c r="L38" s="123"/>
      <c r="M38" s="34"/>
      <c r="N38" s="165" t="s">
        <v>5</v>
      </c>
      <c r="O38" s="163" t="s">
        <v>5</v>
      </c>
      <c r="P38" s="104" t="s">
        <v>5</v>
      </c>
      <c r="Q38" s="107"/>
      <c r="R38" s="70"/>
      <c r="S38" s="70"/>
      <c r="T38" s="70"/>
      <c r="U38" s="70"/>
      <c r="V38" s="108"/>
      <c r="W38" s="86">
        <v>13100000</v>
      </c>
      <c r="X38" s="149">
        <f>C38+H38+J38+L38</f>
        <v>0</v>
      </c>
      <c r="Y38" s="105"/>
      <c r="Z38" s="106"/>
    </row>
    <row r="39" spans="1:26" ht="12.75">
      <c r="A39" s="175"/>
      <c r="B39" s="99" t="s">
        <v>8</v>
      </c>
      <c r="C39" s="69">
        <v>240000</v>
      </c>
      <c r="D39" s="13"/>
      <c r="E39" s="69"/>
      <c r="F39" s="13"/>
      <c r="G39" s="9" t="s">
        <v>5</v>
      </c>
      <c r="H39" s="16">
        <v>491000</v>
      </c>
      <c r="I39" s="55"/>
      <c r="J39" s="50"/>
      <c r="K39" s="55"/>
      <c r="L39" s="69"/>
      <c r="M39" s="13"/>
      <c r="N39" s="164"/>
      <c r="O39" s="72"/>
      <c r="P39" s="79"/>
      <c r="Q39" s="109"/>
      <c r="R39" s="72"/>
      <c r="S39" s="72"/>
      <c r="T39" s="72"/>
      <c r="U39" s="72"/>
      <c r="V39" s="110"/>
      <c r="W39" s="84" t="s">
        <v>5</v>
      </c>
      <c r="X39" s="135">
        <f>C39+H39+J39+L39+N39</f>
        <v>731000</v>
      </c>
      <c r="Y39" s="135"/>
      <c r="Z39" s="18" t="s">
        <v>5</v>
      </c>
    </row>
    <row r="40" spans="1:26" ht="12.75">
      <c r="A40" s="175"/>
      <c r="B40" s="168" t="s">
        <v>13</v>
      </c>
      <c r="C40" s="24">
        <v>50000</v>
      </c>
      <c r="D40" s="29"/>
      <c r="E40" s="24"/>
      <c r="F40" s="29"/>
      <c r="G40" s="33" t="s">
        <v>5</v>
      </c>
      <c r="H40" s="32">
        <v>70000</v>
      </c>
      <c r="I40" s="57"/>
      <c r="J40" s="65"/>
      <c r="K40" s="66"/>
      <c r="L40" s="24"/>
      <c r="M40" s="29"/>
      <c r="N40" s="163" t="s">
        <v>5</v>
      </c>
      <c r="O40" s="163" t="s">
        <v>5</v>
      </c>
      <c r="P40" s="80" t="s">
        <v>5</v>
      </c>
      <c r="Q40" s="111"/>
      <c r="R40" s="71"/>
      <c r="S40" s="71"/>
      <c r="T40" s="71"/>
      <c r="U40" s="71"/>
      <c r="V40" s="112"/>
      <c r="W40" s="84" t="s">
        <v>5</v>
      </c>
      <c r="X40" s="135">
        <f>C40+D40+E40+F40+H40+I40+J40+K40+L40+M40</f>
        <v>120000</v>
      </c>
      <c r="Y40" s="42">
        <f>Y41/W38*100</f>
        <v>6.4961832061068705</v>
      </c>
      <c r="Z40" s="35" t="s">
        <v>5</v>
      </c>
    </row>
    <row r="41" spans="1:26" ht="24.75" thickBot="1">
      <c r="A41" s="176"/>
      <c r="B41" s="100" t="s">
        <v>4</v>
      </c>
      <c r="C41" s="114">
        <f>C37+C38-C39</f>
        <v>325000</v>
      </c>
      <c r="D41" s="115">
        <f>D37+D38-D39</f>
        <v>0</v>
      </c>
      <c r="E41" s="70">
        <f>E37+E38-E39</f>
        <v>0</v>
      </c>
      <c r="F41" s="12">
        <f>F37+F38-F39</f>
        <v>0</v>
      </c>
      <c r="G41" s="113" t="s">
        <v>5</v>
      </c>
      <c r="H41" s="116">
        <f aca="true" t="shared" si="11" ref="H41:M41">H37+H38-H39</f>
        <v>3048000</v>
      </c>
      <c r="I41" s="117">
        <f t="shared" si="11"/>
        <v>0</v>
      </c>
      <c r="J41" s="92">
        <f t="shared" si="11"/>
        <v>0</v>
      </c>
      <c r="K41" s="117">
        <f t="shared" si="11"/>
        <v>0</v>
      </c>
      <c r="L41" s="114">
        <f t="shared" si="11"/>
        <v>0</v>
      </c>
      <c r="M41" s="115">
        <f t="shared" si="11"/>
        <v>0</v>
      </c>
      <c r="N41" s="118">
        <f>N37-N39</f>
        <v>0</v>
      </c>
      <c r="O41" s="118">
        <f>O37-O39</f>
        <v>0</v>
      </c>
      <c r="P41" s="119">
        <f>P37-P39</f>
        <v>0</v>
      </c>
      <c r="Q41" s="107"/>
      <c r="R41" s="70"/>
      <c r="S41" s="70"/>
      <c r="T41" s="70"/>
      <c r="U41" s="70"/>
      <c r="V41" s="108"/>
      <c r="W41" s="140" t="s">
        <v>5</v>
      </c>
      <c r="X41" s="151">
        <f>C41+H41+J41+L41+P41</f>
        <v>3373000</v>
      </c>
      <c r="Y41" s="141">
        <f>X39+X40</f>
        <v>851000</v>
      </c>
      <c r="Z41" s="142">
        <f>(X41)/W38*100</f>
        <v>25.748091603053435</v>
      </c>
    </row>
    <row r="42" spans="1:26" ht="12.75">
      <c r="A42" s="174">
        <v>2016</v>
      </c>
      <c r="B42" s="98" t="s">
        <v>16</v>
      </c>
      <c r="C42" s="123"/>
      <c r="D42" s="34"/>
      <c r="E42" s="123"/>
      <c r="F42" s="34"/>
      <c r="G42" s="103" t="s">
        <v>5</v>
      </c>
      <c r="H42" s="30"/>
      <c r="I42" s="124"/>
      <c r="J42" s="125"/>
      <c r="K42" s="124"/>
      <c r="L42" s="123"/>
      <c r="M42" s="34"/>
      <c r="N42" s="165" t="s">
        <v>5</v>
      </c>
      <c r="O42" s="163" t="s">
        <v>5</v>
      </c>
      <c r="P42" s="104" t="s">
        <v>5</v>
      </c>
      <c r="Q42" s="107"/>
      <c r="R42" s="70"/>
      <c r="S42" s="70"/>
      <c r="T42" s="70"/>
      <c r="U42" s="70"/>
      <c r="V42" s="108"/>
      <c r="W42" s="86">
        <v>13100000</v>
      </c>
      <c r="X42" s="149">
        <f>C42+H42+J42+L42</f>
        <v>0</v>
      </c>
      <c r="Y42" s="105"/>
      <c r="Z42" s="106"/>
    </row>
    <row r="43" spans="1:26" ht="12.75">
      <c r="A43" s="175"/>
      <c r="B43" s="99" t="s">
        <v>8</v>
      </c>
      <c r="C43" s="69">
        <v>130000</v>
      </c>
      <c r="D43" s="13"/>
      <c r="E43" s="69"/>
      <c r="F43" s="13"/>
      <c r="G43" s="9" t="s">
        <v>5</v>
      </c>
      <c r="H43" s="16">
        <v>491000</v>
      </c>
      <c r="I43" s="55"/>
      <c r="J43" s="50"/>
      <c r="K43" s="55"/>
      <c r="L43" s="69"/>
      <c r="M43" s="13"/>
      <c r="N43" s="164"/>
      <c r="O43" s="163"/>
      <c r="P43" s="79"/>
      <c r="Q43" s="109"/>
      <c r="R43" s="72"/>
      <c r="S43" s="72"/>
      <c r="T43" s="72"/>
      <c r="U43" s="72"/>
      <c r="V43" s="110"/>
      <c r="W43" s="84" t="s">
        <v>5</v>
      </c>
      <c r="X43" s="135">
        <f>C43+H43+J43+L43+N43</f>
        <v>621000</v>
      </c>
      <c r="Y43" s="135"/>
      <c r="Z43" s="18" t="s">
        <v>5</v>
      </c>
    </row>
    <row r="44" spans="1:26" ht="12.75">
      <c r="A44" s="175"/>
      <c r="B44" s="168" t="s">
        <v>13</v>
      </c>
      <c r="C44" s="24">
        <v>28000</v>
      </c>
      <c r="D44" s="29"/>
      <c r="E44" s="24"/>
      <c r="F44" s="29"/>
      <c r="G44" s="33" t="s">
        <v>5</v>
      </c>
      <c r="H44" s="32">
        <v>55000</v>
      </c>
      <c r="I44" s="57"/>
      <c r="J44" s="65"/>
      <c r="K44" s="66"/>
      <c r="L44" s="24"/>
      <c r="M44" s="29"/>
      <c r="N44" s="163" t="s">
        <v>5</v>
      </c>
      <c r="O44" s="163" t="s">
        <v>5</v>
      </c>
      <c r="P44" s="80" t="s">
        <v>5</v>
      </c>
      <c r="Q44" s="111"/>
      <c r="R44" s="71"/>
      <c r="S44" s="71"/>
      <c r="T44" s="71"/>
      <c r="U44" s="71"/>
      <c r="V44" s="112"/>
      <c r="W44" s="84" t="s">
        <v>5</v>
      </c>
      <c r="X44" s="135">
        <f>C44+D44+E44+F44+H44+I44+J44+K44+L44+M44</f>
        <v>83000</v>
      </c>
      <c r="Y44" s="42">
        <f>Y45/W42*100</f>
        <v>5.374045801526718</v>
      </c>
      <c r="Z44" s="35" t="s">
        <v>5</v>
      </c>
    </row>
    <row r="45" spans="1:26" ht="24.75" thickBot="1">
      <c r="A45" s="176"/>
      <c r="B45" s="100" t="s">
        <v>4</v>
      </c>
      <c r="C45" s="114">
        <f>C41+C42-C43</f>
        <v>195000</v>
      </c>
      <c r="D45" s="115">
        <f>D41+D42-D43</f>
        <v>0</v>
      </c>
      <c r="E45" s="70">
        <f>E41+E42-E43</f>
        <v>0</v>
      </c>
      <c r="F45" s="12">
        <f>F41+F42-F43</f>
        <v>0</v>
      </c>
      <c r="G45" s="113" t="s">
        <v>5</v>
      </c>
      <c r="H45" s="116">
        <f aca="true" t="shared" si="12" ref="H45:M45">H41+H42-H43</f>
        <v>2557000</v>
      </c>
      <c r="I45" s="117">
        <f t="shared" si="12"/>
        <v>0</v>
      </c>
      <c r="J45" s="92">
        <f t="shared" si="12"/>
        <v>0</v>
      </c>
      <c r="K45" s="117">
        <f t="shared" si="12"/>
        <v>0</v>
      </c>
      <c r="L45" s="114">
        <f t="shared" si="12"/>
        <v>0</v>
      </c>
      <c r="M45" s="115">
        <f t="shared" si="12"/>
        <v>0</v>
      </c>
      <c r="N45" s="118">
        <f>N41-N43</f>
        <v>0</v>
      </c>
      <c r="O45" s="118">
        <f>O41-O43</f>
        <v>0</v>
      </c>
      <c r="P45" s="119">
        <f>P41-P43</f>
        <v>0</v>
      </c>
      <c r="Q45" s="107"/>
      <c r="R45" s="70"/>
      <c r="S45" s="70"/>
      <c r="T45" s="70"/>
      <c r="U45" s="70"/>
      <c r="V45" s="108"/>
      <c r="W45" s="140" t="s">
        <v>5</v>
      </c>
      <c r="X45" s="151">
        <f>C45+H45+J45+L45+P45</f>
        <v>2752000</v>
      </c>
      <c r="Y45" s="141">
        <f>X43+X44</f>
        <v>704000</v>
      </c>
      <c r="Z45" s="142">
        <f>(X45)/W42*100</f>
        <v>21.00763358778626</v>
      </c>
    </row>
    <row r="46" spans="1:26" ht="12.75">
      <c r="A46" s="174">
        <v>2017</v>
      </c>
      <c r="B46" s="98" t="s">
        <v>16</v>
      </c>
      <c r="C46" s="123"/>
      <c r="D46" s="34"/>
      <c r="E46" s="123"/>
      <c r="F46" s="34"/>
      <c r="G46" s="103" t="s">
        <v>5</v>
      </c>
      <c r="H46" s="30"/>
      <c r="I46" s="124"/>
      <c r="J46" s="125"/>
      <c r="K46" s="124"/>
      <c r="L46" s="123"/>
      <c r="M46" s="34"/>
      <c r="N46" s="165" t="s">
        <v>5</v>
      </c>
      <c r="O46" s="163" t="s">
        <v>5</v>
      </c>
      <c r="P46" s="104" t="s">
        <v>5</v>
      </c>
      <c r="Q46" s="107"/>
      <c r="R46" s="70"/>
      <c r="S46" s="70"/>
      <c r="T46" s="70"/>
      <c r="U46" s="70"/>
      <c r="V46" s="108"/>
      <c r="W46" s="86">
        <v>13200000</v>
      </c>
      <c r="X46" s="149">
        <f>C46+H46+J46+L46</f>
        <v>0</v>
      </c>
      <c r="Y46" s="105"/>
      <c r="Z46" s="106"/>
    </row>
    <row r="47" spans="1:26" ht="12.75">
      <c r="A47" s="175"/>
      <c r="B47" s="99" t="s">
        <v>8</v>
      </c>
      <c r="C47" s="69">
        <v>130000</v>
      </c>
      <c r="D47" s="13"/>
      <c r="E47" s="69"/>
      <c r="F47" s="13"/>
      <c r="G47" s="9" t="s">
        <v>5</v>
      </c>
      <c r="H47" s="16">
        <v>591000</v>
      </c>
      <c r="I47" s="55"/>
      <c r="J47" s="50"/>
      <c r="K47" s="55"/>
      <c r="L47" s="69"/>
      <c r="M47" s="13"/>
      <c r="N47" s="164"/>
      <c r="O47" s="72"/>
      <c r="P47" s="79"/>
      <c r="Q47" s="109"/>
      <c r="R47" s="72"/>
      <c r="S47" s="72"/>
      <c r="T47" s="72"/>
      <c r="U47" s="72"/>
      <c r="V47" s="110"/>
      <c r="W47" s="84" t="s">
        <v>5</v>
      </c>
      <c r="X47" s="135">
        <f>C47+H47+J47+L47+N47</f>
        <v>721000</v>
      </c>
      <c r="Y47" s="135"/>
      <c r="Z47" s="18" t="s">
        <v>5</v>
      </c>
    </row>
    <row r="48" spans="1:26" ht="12.75">
      <c r="A48" s="175"/>
      <c r="B48" s="168" t="s">
        <v>13</v>
      </c>
      <c r="C48" s="24">
        <v>18000</v>
      </c>
      <c r="D48" s="29"/>
      <c r="E48" s="24"/>
      <c r="F48" s="29"/>
      <c r="G48" s="33" t="s">
        <v>5</v>
      </c>
      <c r="H48" s="32">
        <v>40000</v>
      </c>
      <c r="I48" s="57"/>
      <c r="J48" s="65"/>
      <c r="K48" s="66"/>
      <c r="L48" s="24"/>
      <c r="M48" s="29"/>
      <c r="N48" s="163" t="s">
        <v>5</v>
      </c>
      <c r="O48" s="163" t="s">
        <v>5</v>
      </c>
      <c r="P48" s="80" t="s">
        <v>5</v>
      </c>
      <c r="Q48" s="111"/>
      <c r="R48" s="71"/>
      <c r="S48" s="71"/>
      <c r="T48" s="71"/>
      <c r="U48" s="71"/>
      <c r="V48" s="112"/>
      <c r="W48" s="84" t="s">
        <v>5</v>
      </c>
      <c r="X48" s="135">
        <f>C48+D48+E48+F48+H48+I48+J48+K48+L48+M48</f>
        <v>58000</v>
      </c>
      <c r="Y48" s="42">
        <f>Y49/W46*100</f>
        <v>5.901515151515151</v>
      </c>
      <c r="Z48" s="35" t="s">
        <v>5</v>
      </c>
    </row>
    <row r="49" spans="1:26" ht="24.75" thickBot="1">
      <c r="A49" s="176"/>
      <c r="B49" s="100" t="s">
        <v>4</v>
      </c>
      <c r="C49" s="114">
        <f>C45+C46-C47</f>
        <v>65000</v>
      </c>
      <c r="D49" s="115">
        <f>D45+D46-D47</f>
        <v>0</v>
      </c>
      <c r="E49" s="70">
        <f>E45+E46-E47</f>
        <v>0</v>
      </c>
      <c r="F49" s="12">
        <f>F45+F46-F47</f>
        <v>0</v>
      </c>
      <c r="G49" s="113" t="s">
        <v>5</v>
      </c>
      <c r="H49" s="116">
        <f aca="true" t="shared" si="13" ref="H49:M49">H45+H46-H47</f>
        <v>1966000</v>
      </c>
      <c r="I49" s="117">
        <f t="shared" si="13"/>
        <v>0</v>
      </c>
      <c r="J49" s="92">
        <f t="shared" si="13"/>
        <v>0</v>
      </c>
      <c r="K49" s="117">
        <f t="shared" si="13"/>
        <v>0</v>
      </c>
      <c r="L49" s="114">
        <f t="shared" si="13"/>
        <v>0</v>
      </c>
      <c r="M49" s="115">
        <f t="shared" si="13"/>
        <v>0</v>
      </c>
      <c r="N49" s="118">
        <f>N45-N47</f>
        <v>0</v>
      </c>
      <c r="O49" s="118">
        <f>O45-O47</f>
        <v>0</v>
      </c>
      <c r="P49" s="119">
        <f>P45-P47</f>
        <v>0</v>
      </c>
      <c r="Q49" s="107"/>
      <c r="R49" s="70"/>
      <c r="S49" s="70"/>
      <c r="T49" s="70"/>
      <c r="U49" s="70"/>
      <c r="V49" s="108"/>
      <c r="W49" s="140" t="s">
        <v>5</v>
      </c>
      <c r="X49" s="151">
        <f>C49+H49+J49+L49+P49</f>
        <v>2031000</v>
      </c>
      <c r="Y49" s="141">
        <f>X47+X48</f>
        <v>779000</v>
      </c>
      <c r="Z49" s="142">
        <f>(X49)/W46*100</f>
        <v>15.386363636363637</v>
      </c>
    </row>
    <row r="50" spans="1:26" ht="12.75">
      <c r="A50" s="174">
        <v>2018</v>
      </c>
      <c r="B50" s="98" t="s">
        <v>16</v>
      </c>
      <c r="C50" s="123"/>
      <c r="D50" s="34"/>
      <c r="E50" s="123"/>
      <c r="F50" s="34"/>
      <c r="G50" s="103" t="s">
        <v>5</v>
      </c>
      <c r="H50" s="30"/>
      <c r="I50" s="124"/>
      <c r="J50" s="125"/>
      <c r="K50" s="124"/>
      <c r="L50" s="123"/>
      <c r="M50" s="34"/>
      <c r="N50" s="165" t="s">
        <v>5</v>
      </c>
      <c r="O50" s="163" t="s">
        <v>5</v>
      </c>
      <c r="P50" s="104" t="s">
        <v>5</v>
      </c>
      <c r="Q50" s="107"/>
      <c r="R50" s="70"/>
      <c r="S50" s="70"/>
      <c r="T50" s="70"/>
      <c r="U50" s="70"/>
      <c r="V50" s="108"/>
      <c r="W50" s="86">
        <v>13200000</v>
      </c>
      <c r="X50" s="149">
        <f>C50+H50+J50+L50</f>
        <v>0</v>
      </c>
      <c r="Y50" s="105"/>
      <c r="Z50" s="106"/>
    </row>
    <row r="51" spans="1:26" ht="12.75">
      <c r="A51" s="175"/>
      <c r="B51" s="99" t="s">
        <v>8</v>
      </c>
      <c r="C51" s="69">
        <v>65000</v>
      </c>
      <c r="D51" s="13"/>
      <c r="E51" s="69"/>
      <c r="F51" s="13"/>
      <c r="G51" s="9" t="s">
        <v>5</v>
      </c>
      <c r="H51" s="16">
        <v>341000</v>
      </c>
      <c r="I51" s="55"/>
      <c r="J51" s="50"/>
      <c r="K51" s="55"/>
      <c r="L51" s="69"/>
      <c r="M51" s="13"/>
      <c r="N51" s="164"/>
      <c r="O51" s="72"/>
      <c r="P51" s="79"/>
      <c r="Q51" s="109"/>
      <c r="R51" s="72"/>
      <c r="S51" s="72"/>
      <c r="T51" s="72"/>
      <c r="U51" s="72"/>
      <c r="V51" s="110"/>
      <c r="W51" s="84" t="s">
        <v>5</v>
      </c>
      <c r="X51" s="135">
        <f>C51+H51+J51+L51+N51</f>
        <v>406000</v>
      </c>
      <c r="Y51" s="135"/>
      <c r="Z51" s="18" t="s">
        <v>5</v>
      </c>
    </row>
    <row r="52" spans="1:26" ht="12.75">
      <c r="A52" s="175"/>
      <c r="B52" s="168" t="s">
        <v>13</v>
      </c>
      <c r="C52" s="24">
        <v>7000</v>
      </c>
      <c r="D52" s="29"/>
      <c r="E52" s="24"/>
      <c r="F52" s="29"/>
      <c r="G52" s="33" t="s">
        <v>5</v>
      </c>
      <c r="H52" s="32">
        <v>38000</v>
      </c>
      <c r="I52" s="57"/>
      <c r="J52" s="65"/>
      <c r="K52" s="66"/>
      <c r="L52" s="24"/>
      <c r="M52" s="29"/>
      <c r="N52" s="163" t="s">
        <v>5</v>
      </c>
      <c r="O52" s="163" t="s">
        <v>5</v>
      </c>
      <c r="P52" s="80" t="s">
        <v>5</v>
      </c>
      <c r="Q52" s="111"/>
      <c r="R52" s="71"/>
      <c r="S52" s="71"/>
      <c r="T52" s="71"/>
      <c r="U52" s="71"/>
      <c r="V52" s="112"/>
      <c r="W52" s="84" t="s">
        <v>5</v>
      </c>
      <c r="X52" s="135">
        <f>C52+D52+E52+F52+H52+I52+J52+K52+L52+M52</f>
        <v>45000</v>
      </c>
      <c r="Y52" s="42">
        <f>Y53/W50*100</f>
        <v>3.4166666666666665</v>
      </c>
      <c r="Z52" s="35" t="s">
        <v>5</v>
      </c>
    </row>
    <row r="53" spans="1:26" ht="24.75" thickBot="1">
      <c r="A53" s="176"/>
      <c r="B53" s="100" t="s">
        <v>4</v>
      </c>
      <c r="C53" s="114">
        <f>C49+C50-C51</f>
        <v>0</v>
      </c>
      <c r="D53" s="115">
        <f>D49+D50-D51</f>
        <v>0</v>
      </c>
      <c r="E53" s="70">
        <f>E49+E50-E51</f>
        <v>0</v>
      </c>
      <c r="F53" s="12">
        <f>F49+F50-F51</f>
        <v>0</v>
      </c>
      <c r="G53" s="113" t="s">
        <v>5</v>
      </c>
      <c r="H53" s="116">
        <f aca="true" t="shared" si="14" ref="H53:M53">H49+H50-H51</f>
        <v>1625000</v>
      </c>
      <c r="I53" s="117">
        <f t="shared" si="14"/>
        <v>0</v>
      </c>
      <c r="J53" s="92">
        <f t="shared" si="14"/>
        <v>0</v>
      </c>
      <c r="K53" s="117">
        <f t="shared" si="14"/>
        <v>0</v>
      </c>
      <c r="L53" s="114">
        <f t="shared" si="14"/>
        <v>0</v>
      </c>
      <c r="M53" s="115">
        <f t="shared" si="14"/>
        <v>0</v>
      </c>
      <c r="N53" s="118">
        <f>N49-N51</f>
        <v>0</v>
      </c>
      <c r="O53" s="118">
        <f>O49-O51</f>
        <v>0</v>
      </c>
      <c r="P53" s="119">
        <f>P49-P51</f>
        <v>0</v>
      </c>
      <c r="Q53" s="107"/>
      <c r="R53" s="70"/>
      <c r="S53" s="70"/>
      <c r="T53" s="70"/>
      <c r="U53" s="70"/>
      <c r="V53" s="108"/>
      <c r="W53" s="140" t="s">
        <v>5</v>
      </c>
      <c r="X53" s="151">
        <f>C53+H53+J53+L53+P53</f>
        <v>1625000</v>
      </c>
      <c r="Y53" s="141">
        <f>X51+X52</f>
        <v>451000</v>
      </c>
      <c r="Z53" s="142">
        <f>(X53)/W50*100</f>
        <v>12.31060606060606</v>
      </c>
    </row>
    <row r="54" spans="1:26" ht="12.75">
      <c r="A54" s="174">
        <v>2019</v>
      </c>
      <c r="B54" s="98" t="s">
        <v>16</v>
      </c>
      <c r="C54" s="123"/>
      <c r="D54" s="34"/>
      <c r="E54" s="123"/>
      <c r="F54" s="34"/>
      <c r="G54" s="103" t="s">
        <v>5</v>
      </c>
      <c r="H54" s="30"/>
      <c r="I54" s="124"/>
      <c r="J54" s="125"/>
      <c r="K54" s="124"/>
      <c r="L54" s="123"/>
      <c r="M54" s="34"/>
      <c r="N54" s="165" t="s">
        <v>5</v>
      </c>
      <c r="O54" s="163" t="s">
        <v>5</v>
      </c>
      <c r="P54" s="104" t="s">
        <v>5</v>
      </c>
      <c r="Q54" s="107"/>
      <c r="R54" s="70"/>
      <c r="S54" s="70"/>
      <c r="T54" s="70"/>
      <c r="U54" s="70"/>
      <c r="V54" s="108"/>
      <c r="W54" s="86">
        <v>13200000</v>
      </c>
      <c r="X54" s="149">
        <f>C54+H54+J54+L54</f>
        <v>0</v>
      </c>
      <c r="Y54" s="105"/>
      <c r="Z54" s="106"/>
    </row>
    <row r="55" spans="1:26" ht="12.75">
      <c r="A55" s="175"/>
      <c r="B55" s="99" t="s">
        <v>8</v>
      </c>
      <c r="C55" s="69"/>
      <c r="D55" s="13"/>
      <c r="E55" s="69"/>
      <c r="F55" s="13"/>
      <c r="G55" s="9" t="s">
        <v>5</v>
      </c>
      <c r="H55" s="16">
        <v>341000</v>
      </c>
      <c r="I55" s="55"/>
      <c r="J55" s="50"/>
      <c r="K55" s="55"/>
      <c r="L55" s="69"/>
      <c r="M55" s="13"/>
      <c r="N55" s="164"/>
      <c r="O55" s="72"/>
      <c r="P55" s="79"/>
      <c r="Q55" s="109"/>
      <c r="R55" s="72"/>
      <c r="S55" s="72"/>
      <c r="T55" s="72"/>
      <c r="U55" s="72"/>
      <c r="V55" s="110"/>
      <c r="W55" s="84" t="s">
        <v>5</v>
      </c>
      <c r="X55" s="135">
        <f>C55+H55+J55+L55+N55</f>
        <v>341000</v>
      </c>
      <c r="Y55" s="135"/>
      <c r="Z55" s="18" t="s">
        <v>5</v>
      </c>
    </row>
    <row r="56" spans="1:26" ht="12.75">
      <c r="A56" s="175"/>
      <c r="B56" s="168" t="s">
        <v>13</v>
      </c>
      <c r="C56" s="24"/>
      <c r="D56" s="29"/>
      <c r="E56" s="24"/>
      <c r="F56" s="29"/>
      <c r="G56" s="33" t="s">
        <v>5</v>
      </c>
      <c r="H56" s="32">
        <v>32000</v>
      </c>
      <c r="I56" s="57"/>
      <c r="J56" s="65"/>
      <c r="K56" s="66"/>
      <c r="L56" s="24"/>
      <c r="M56" s="29"/>
      <c r="N56" s="163" t="s">
        <v>5</v>
      </c>
      <c r="O56" s="163" t="s">
        <v>5</v>
      </c>
      <c r="P56" s="80" t="s">
        <v>5</v>
      </c>
      <c r="Q56" s="111"/>
      <c r="R56" s="71"/>
      <c r="S56" s="71"/>
      <c r="T56" s="71"/>
      <c r="U56" s="71"/>
      <c r="V56" s="112"/>
      <c r="W56" s="84" t="s">
        <v>5</v>
      </c>
      <c r="X56" s="135">
        <f>C56+D56+E56+F56+H56+I56+J56+K56+L56+M56</f>
        <v>32000</v>
      </c>
      <c r="Y56" s="42">
        <f>Y57/W54*100</f>
        <v>2.825757575757576</v>
      </c>
      <c r="Z56" s="35" t="s">
        <v>5</v>
      </c>
    </row>
    <row r="57" spans="1:26" ht="24.75" thickBot="1">
      <c r="A57" s="176"/>
      <c r="B57" s="100" t="s">
        <v>4</v>
      </c>
      <c r="C57" s="114">
        <f>C53+C54-C55</f>
        <v>0</v>
      </c>
      <c r="D57" s="115">
        <f>D53+D54-D55</f>
        <v>0</v>
      </c>
      <c r="E57" s="70">
        <f>E53+E54-E55</f>
        <v>0</v>
      </c>
      <c r="F57" s="12">
        <f>F53+F54-F55</f>
        <v>0</v>
      </c>
      <c r="G57" s="113" t="s">
        <v>5</v>
      </c>
      <c r="H57" s="116">
        <f aca="true" t="shared" si="15" ref="H57:M57">H53+H54-H55</f>
        <v>1284000</v>
      </c>
      <c r="I57" s="117">
        <f t="shared" si="15"/>
        <v>0</v>
      </c>
      <c r="J57" s="92">
        <f t="shared" si="15"/>
        <v>0</v>
      </c>
      <c r="K57" s="117">
        <f t="shared" si="15"/>
        <v>0</v>
      </c>
      <c r="L57" s="114">
        <f t="shared" si="15"/>
        <v>0</v>
      </c>
      <c r="M57" s="115">
        <f t="shared" si="15"/>
        <v>0</v>
      </c>
      <c r="N57" s="118">
        <f>N53-N55</f>
        <v>0</v>
      </c>
      <c r="O57" s="118">
        <f>O53-O55</f>
        <v>0</v>
      </c>
      <c r="P57" s="119">
        <f>P53-P55</f>
        <v>0</v>
      </c>
      <c r="Q57" s="107"/>
      <c r="R57" s="70"/>
      <c r="S57" s="70"/>
      <c r="T57" s="70"/>
      <c r="U57" s="70"/>
      <c r="V57" s="108"/>
      <c r="W57" s="140" t="s">
        <v>5</v>
      </c>
      <c r="X57" s="151">
        <f>C57+H57+J57+L57+P57</f>
        <v>1284000</v>
      </c>
      <c r="Y57" s="141">
        <f>X55+X56</f>
        <v>373000</v>
      </c>
      <c r="Z57" s="142">
        <f>(X57)/W54*100</f>
        <v>9.727272727272727</v>
      </c>
    </row>
    <row r="58" spans="1:26" ht="12.75">
      <c r="A58" s="174">
        <v>2020</v>
      </c>
      <c r="B58" s="98" t="s">
        <v>16</v>
      </c>
      <c r="C58" s="123"/>
      <c r="D58" s="34"/>
      <c r="E58" s="123"/>
      <c r="F58" s="34"/>
      <c r="G58" s="103" t="s">
        <v>5</v>
      </c>
      <c r="H58" s="30"/>
      <c r="I58" s="124"/>
      <c r="J58" s="125"/>
      <c r="K58" s="124"/>
      <c r="L58" s="123"/>
      <c r="M58" s="34"/>
      <c r="N58" s="165" t="s">
        <v>5</v>
      </c>
      <c r="O58" s="163" t="s">
        <v>5</v>
      </c>
      <c r="P58" s="104" t="s">
        <v>5</v>
      </c>
      <c r="Q58" s="107"/>
      <c r="R58" s="70"/>
      <c r="S58" s="70"/>
      <c r="T58" s="70"/>
      <c r="U58" s="70"/>
      <c r="V58" s="108"/>
      <c r="W58" s="86">
        <v>13350000</v>
      </c>
      <c r="X58" s="149">
        <f>C58+H58+J58+L58</f>
        <v>0</v>
      </c>
      <c r="Y58" s="105"/>
      <c r="Z58" s="106"/>
    </row>
    <row r="59" spans="1:26" ht="12.75">
      <c r="A59" s="175"/>
      <c r="B59" s="99" t="s">
        <v>8</v>
      </c>
      <c r="C59" s="69"/>
      <c r="D59" s="13"/>
      <c r="E59" s="69"/>
      <c r="F59" s="13"/>
      <c r="G59" s="9" t="s">
        <v>5</v>
      </c>
      <c r="H59" s="16">
        <v>241000</v>
      </c>
      <c r="I59" s="55"/>
      <c r="J59" s="50"/>
      <c r="K59" s="55"/>
      <c r="L59" s="69"/>
      <c r="M59" s="13"/>
      <c r="N59" s="164"/>
      <c r="O59" s="72"/>
      <c r="P59" s="79"/>
      <c r="Q59" s="109"/>
      <c r="R59" s="72"/>
      <c r="S59" s="72"/>
      <c r="T59" s="72"/>
      <c r="U59" s="72"/>
      <c r="V59" s="110"/>
      <c r="W59" s="84" t="s">
        <v>5</v>
      </c>
      <c r="X59" s="135">
        <f>C59+H59+J59+L59+N59</f>
        <v>241000</v>
      </c>
      <c r="Y59" s="135"/>
      <c r="Z59" s="18" t="s">
        <v>5</v>
      </c>
    </row>
    <row r="60" spans="1:26" ht="12.75">
      <c r="A60" s="175"/>
      <c r="B60" s="168" t="s">
        <v>13</v>
      </c>
      <c r="C60" s="24"/>
      <c r="D60" s="29"/>
      <c r="E60" s="24"/>
      <c r="F60" s="29"/>
      <c r="G60" s="33" t="s">
        <v>5</v>
      </c>
      <c r="H60" s="32">
        <v>28000</v>
      </c>
      <c r="I60" s="57"/>
      <c r="J60" s="65"/>
      <c r="K60" s="66"/>
      <c r="L60" s="24"/>
      <c r="M60" s="29"/>
      <c r="N60" s="163" t="s">
        <v>5</v>
      </c>
      <c r="O60" s="163" t="s">
        <v>5</v>
      </c>
      <c r="P60" s="80" t="s">
        <v>5</v>
      </c>
      <c r="Q60" s="111"/>
      <c r="R60" s="71"/>
      <c r="S60" s="71"/>
      <c r="T60" s="71"/>
      <c r="U60" s="71"/>
      <c r="V60" s="112"/>
      <c r="W60" s="84" t="s">
        <v>5</v>
      </c>
      <c r="X60" s="135">
        <f>C60+D60+E60+F60+H60+I60+J60+K60+L60+M60</f>
        <v>28000</v>
      </c>
      <c r="Y60" s="42">
        <f>Y61/W58*100</f>
        <v>2.0149812734082397</v>
      </c>
      <c r="Z60" s="35" t="s">
        <v>5</v>
      </c>
    </row>
    <row r="61" spans="1:26" ht="24.75" thickBot="1">
      <c r="A61" s="176"/>
      <c r="B61" s="100" t="s">
        <v>4</v>
      </c>
      <c r="C61" s="114">
        <f>C57+C58-C59</f>
        <v>0</v>
      </c>
      <c r="D61" s="115">
        <f>D57+D58-D59</f>
        <v>0</v>
      </c>
      <c r="E61" s="70">
        <f>E57+E58-E59</f>
        <v>0</v>
      </c>
      <c r="F61" s="12">
        <f>F57+F58-F59</f>
        <v>0</v>
      </c>
      <c r="G61" s="113" t="s">
        <v>5</v>
      </c>
      <c r="H61" s="116">
        <f aca="true" t="shared" si="16" ref="H61:M61">H57+H58-H59</f>
        <v>1043000</v>
      </c>
      <c r="I61" s="117">
        <f t="shared" si="16"/>
        <v>0</v>
      </c>
      <c r="J61" s="92">
        <f t="shared" si="16"/>
        <v>0</v>
      </c>
      <c r="K61" s="117">
        <f t="shared" si="16"/>
        <v>0</v>
      </c>
      <c r="L61" s="114">
        <f t="shared" si="16"/>
        <v>0</v>
      </c>
      <c r="M61" s="115">
        <f t="shared" si="16"/>
        <v>0</v>
      </c>
      <c r="N61" s="118">
        <f>N57-N59</f>
        <v>0</v>
      </c>
      <c r="O61" s="118">
        <f>O57-O59</f>
        <v>0</v>
      </c>
      <c r="P61" s="119">
        <f>P57-P59</f>
        <v>0</v>
      </c>
      <c r="Q61" s="107"/>
      <c r="R61" s="70"/>
      <c r="S61" s="70"/>
      <c r="T61" s="70"/>
      <c r="U61" s="70"/>
      <c r="V61" s="108"/>
      <c r="W61" s="140" t="s">
        <v>5</v>
      </c>
      <c r="X61" s="151">
        <f>C61+H61+J61+L61+P61</f>
        <v>1043000</v>
      </c>
      <c r="Y61" s="141">
        <f>X59+X60</f>
        <v>269000</v>
      </c>
      <c r="Z61" s="142">
        <f>(X61)/W58*100</f>
        <v>7.812734082397004</v>
      </c>
    </row>
    <row r="62" spans="1:26" ht="12.75">
      <c r="A62" s="174">
        <v>2021</v>
      </c>
      <c r="B62" s="98" t="s">
        <v>16</v>
      </c>
      <c r="C62" s="123"/>
      <c r="D62" s="34"/>
      <c r="E62" s="123"/>
      <c r="F62" s="34"/>
      <c r="G62" s="103" t="s">
        <v>5</v>
      </c>
      <c r="H62" s="30"/>
      <c r="I62" s="124"/>
      <c r="J62" s="125"/>
      <c r="K62" s="124"/>
      <c r="L62" s="123"/>
      <c r="M62" s="34"/>
      <c r="N62" s="165" t="s">
        <v>5</v>
      </c>
      <c r="O62" s="163" t="s">
        <v>5</v>
      </c>
      <c r="P62" s="104" t="s">
        <v>5</v>
      </c>
      <c r="Q62" s="107"/>
      <c r="R62" s="70"/>
      <c r="S62" s="70"/>
      <c r="T62" s="70"/>
      <c r="U62" s="70"/>
      <c r="V62" s="108"/>
      <c r="W62" s="86">
        <v>13400000</v>
      </c>
      <c r="X62" s="149">
        <f>C62+H62+J62+L62</f>
        <v>0</v>
      </c>
      <c r="Y62" s="105"/>
      <c r="Z62" s="106"/>
    </row>
    <row r="63" spans="1:26" ht="12.75">
      <c r="A63" s="175"/>
      <c r="B63" s="99" t="s">
        <v>8</v>
      </c>
      <c r="C63" s="69"/>
      <c r="D63" s="13"/>
      <c r="E63" s="69"/>
      <c r="F63" s="13"/>
      <c r="G63" s="9" t="s">
        <v>5</v>
      </c>
      <c r="H63" s="16">
        <v>241000</v>
      </c>
      <c r="I63" s="55"/>
      <c r="J63" s="50"/>
      <c r="K63" s="55"/>
      <c r="L63" s="69"/>
      <c r="M63" s="13"/>
      <c r="N63" s="164"/>
      <c r="O63" s="72"/>
      <c r="P63" s="79"/>
      <c r="Q63" s="109"/>
      <c r="R63" s="72"/>
      <c r="S63" s="72"/>
      <c r="T63" s="72"/>
      <c r="U63" s="72"/>
      <c r="V63" s="110"/>
      <c r="W63" s="84" t="s">
        <v>5</v>
      </c>
      <c r="X63" s="135">
        <f>C63+H63+J63+L63+N63</f>
        <v>241000</v>
      </c>
      <c r="Y63" s="135"/>
      <c r="Z63" s="18" t="s">
        <v>5</v>
      </c>
    </row>
    <row r="64" spans="1:26" ht="12.75">
      <c r="A64" s="175"/>
      <c r="B64" s="168" t="s">
        <v>13</v>
      </c>
      <c r="C64" s="24"/>
      <c r="D64" s="29"/>
      <c r="E64" s="24"/>
      <c r="F64" s="29"/>
      <c r="G64" s="33" t="s">
        <v>5</v>
      </c>
      <c r="H64" s="32">
        <v>25000</v>
      </c>
      <c r="I64" s="57"/>
      <c r="J64" s="65"/>
      <c r="K64" s="66"/>
      <c r="L64" s="24"/>
      <c r="M64" s="29"/>
      <c r="N64" s="163" t="s">
        <v>5</v>
      </c>
      <c r="O64" s="163" t="s">
        <v>5</v>
      </c>
      <c r="P64" s="80" t="s">
        <v>5</v>
      </c>
      <c r="Q64" s="111"/>
      <c r="R64" s="71"/>
      <c r="S64" s="71"/>
      <c r="T64" s="71"/>
      <c r="U64" s="71"/>
      <c r="V64" s="112"/>
      <c r="W64" s="84" t="s">
        <v>5</v>
      </c>
      <c r="X64" s="135">
        <f>C64+D64+E64+F64+H64+I64+J64+K64+L64+M64</f>
        <v>25000</v>
      </c>
      <c r="Y64" s="42">
        <f>Y65/W62*100</f>
        <v>1.9850746268656718</v>
      </c>
      <c r="Z64" s="35" t="s">
        <v>5</v>
      </c>
    </row>
    <row r="65" spans="1:26" ht="24.75" thickBot="1">
      <c r="A65" s="176"/>
      <c r="B65" s="100" t="s">
        <v>4</v>
      </c>
      <c r="C65" s="114">
        <f>C61+C62-C63</f>
        <v>0</v>
      </c>
      <c r="D65" s="115">
        <f>D61+D62-D63</f>
        <v>0</v>
      </c>
      <c r="E65" s="171">
        <f>E61+E62-E63</f>
        <v>0</v>
      </c>
      <c r="F65" s="38">
        <f>F61+F62-F63</f>
        <v>0</v>
      </c>
      <c r="G65" s="113" t="s">
        <v>5</v>
      </c>
      <c r="H65" s="116">
        <f aca="true" t="shared" si="17" ref="H65:M65">H61+H62-H63</f>
        <v>802000</v>
      </c>
      <c r="I65" s="117">
        <f t="shared" si="17"/>
        <v>0</v>
      </c>
      <c r="J65" s="92">
        <f t="shared" si="17"/>
        <v>0</v>
      </c>
      <c r="K65" s="117">
        <f t="shared" si="17"/>
        <v>0</v>
      </c>
      <c r="L65" s="114">
        <f t="shared" si="17"/>
        <v>0</v>
      </c>
      <c r="M65" s="115">
        <f t="shared" si="17"/>
        <v>0</v>
      </c>
      <c r="N65" s="118">
        <f>N61-N63</f>
        <v>0</v>
      </c>
      <c r="O65" s="118">
        <f>O61-O63</f>
        <v>0</v>
      </c>
      <c r="P65" s="119">
        <f>P61-P63</f>
        <v>0</v>
      </c>
      <c r="Q65" s="107"/>
      <c r="R65" s="70"/>
      <c r="S65" s="70"/>
      <c r="T65" s="70"/>
      <c r="U65" s="70"/>
      <c r="V65" s="108"/>
      <c r="W65" s="140" t="s">
        <v>5</v>
      </c>
      <c r="X65" s="151">
        <f>C65+H65+J65+L65+P65</f>
        <v>802000</v>
      </c>
      <c r="Y65" s="141">
        <f>X63+X64</f>
        <v>266000</v>
      </c>
      <c r="Z65" s="142">
        <f>(X65)/W62*100</f>
        <v>5.985074626865671</v>
      </c>
    </row>
    <row r="66" spans="1:26" ht="12.75">
      <c r="A66" s="174">
        <v>2022</v>
      </c>
      <c r="B66" s="98" t="s">
        <v>16</v>
      </c>
      <c r="C66" s="123"/>
      <c r="D66" s="34"/>
      <c r="E66" s="123"/>
      <c r="F66" s="34"/>
      <c r="G66" s="103" t="s">
        <v>5</v>
      </c>
      <c r="H66" s="30"/>
      <c r="I66" s="124"/>
      <c r="J66" s="125"/>
      <c r="K66" s="124"/>
      <c r="L66" s="123"/>
      <c r="M66" s="34"/>
      <c r="N66" s="165" t="s">
        <v>5</v>
      </c>
      <c r="O66" s="163" t="s">
        <v>5</v>
      </c>
      <c r="P66" s="104" t="s">
        <v>5</v>
      </c>
      <c r="Q66" s="70"/>
      <c r="R66" s="70"/>
      <c r="S66" s="70"/>
      <c r="T66" s="70"/>
      <c r="U66" s="70"/>
      <c r="V66" s="70"/>
      <c r="W66" s="86">
        <v>13500000</v>
      </c>
      <c r="X66" s="149">
        <f>C66+H66+J66+L66</f>
        <v>0</v>
      </c>
      <c r="Y66" s="105"/>
      <c r="Z66" s="106"/>
    </row>
    <row r="67" spans="1:26" ht="12.75">
      <c r="A67" s="175"/>
      <c r="B67" s="99" t="s">
        <v>8</v>
      </c>
      <c r="C67" s="69"/>
      <c r="D67" s="13"/>
      <c r="E67" s="69"/>
      <c r="F67" s="13"/>
      <c r="G67" s="9" t="s">
        <v>5</v>
      </c>
      <c r="H67" s="16">
        <v>241000</v>
      </c>
      <c r="I67" s="55"/>
      <c r="J67" s="50"/>
      <c r="K67" s="55"/>
      <c r="L67" s="69"/>
      <c r="M67" s="13"/>
      <c r="N67" s="164"/>
      <c r="O67" s="72"/>
      <c r="P67" s="79"/>
      <c r="W67" s="84" t="s">
        <v>5</v>
      </c>
      <c r="X67" s="135">
        <f>C67+H67+J67+L67+N67</f>
        <v>241000</v>
      </c>
      <c r="Y67" s="135"/>
      <c r="Z67" s="18" t="s">
        <v>5</v>
      </c>
    </row>
    <row r="68" spans="1:26" ht="12.75">
      <c r="A68" s="175"/>
      <c r="B68" s="168" t="s">
        <v>13</v>
      </c>
      <c r="C68" s="24"/>
      <c r="D68" s="29"/>
      <c r="E68" s="24"/>
      <c r="F68" s="29"/>
      <c r="G68" s="33" t="s">
        <v>5</v>
      </c>
      <c r="H68" s="32">
        <v>20000</v>
      </c>
      <c r="I68" s="57"/>
      <c r="J68" s="65"/>
      <c r="K68" s="66"/>
      <c r="L68" s="24"/>
      <c r="M68" s="29"/>
      <c r="N68" s="163" t="s">
        <v>5</v>
      </c>
      <c r="O68" s="163" t="s">
        <v>5</v>
      </c>
      <c r="P68" s="80" t="s">
        <v>5</v>
      </c>
      <c r="W68" s="84" t="s">
        <v>5</v>
      </c>
      <c r="X68" s="135">
        <f>C68+D68+E68+F68+H68+I68+J68+K68+L68+M68</f>
        <v>20000</v>
      </c>
      <c r="Y68" s="42">
        <f>Y69/W66*100</f>
        <v>1.9333333333333333</v>
      </c>
      <c r="Z68" s="35" t="s">
        <v>5</v>
      </c>
    </row>
    <row r="69" spans="1:26" ht="24.75" thickBot="1">
      <c r="A69" s="176"/>
      <c r="B69" s="100" t="s">
        <v>4</v>
      </c>
      <c r="C69" s="114">
        <f>C65+C66-C67</f>
        <v>0</v>
      </c>
      <c r="D69" s="115">
        <f>D65+D66-D67</f>
        <v>0</v>
      </c>
      <c r="E69" s="171">
        <f>E65+E66-E67</f>
        <v>0</v>
      </c>
      <c r="F69" s="38">
        <f>F65+F66-F67</f>
        <v>0</v>
      </c>
      <c r="G69" s="113" t="s">
        <v>5</v>
      </c>
      <c r="H69" s="116">
        <f aca="true" t="shared" si="18" ref="H69:M69">H65+H66-H67</f>
        <v>561000</v>
      </c>
      <c r="I69" s="117">
        <f t="shared" si="18"/>
        <v>0</v>
      </c>
      <c r="J69" s="92">
        <f t="shared" si="18"/>
        <v>0</v>
      </c>
      <c r="K69" s="117">
        <f t="shared" si="18"/>
        <v>0</v>
      </c>
      <c r="L69" s="114">
        <f t="shared" si="18"/>
        <v>0</v>
      </c>
      <c r="M69" s="115">
        <f t="shared" si="18"/>
        <v>0</v>
      </c>
      <c r="N69" s="118">
        <f>N65-N67</f>
        <v>0</v>
      </c>
      <c r="O69" s="118">
        <f>O65-O67</f>
        <v>0</v>
      </c>
      <c r="P69" s="119">
        <f>P65-P67</f>
        <v>0</v>
      </c>
      <c r="W69" s="140" t="s">
        <v>5</v>
      </c>
      <c r="X69" s="151">
        <f>C69+H69+J69+L69+P69</f>
        <v>561000</v>
      </c>
      <c r="Y69" s="141">
        <f>X67+X68</f>
        <v>261000</v>
      </c>
      <c r="Z69" s="142">
        <f>(X69)/W66*100</f>
        <v>4.155555555555555</v>
      </c>
    </row>
    <row r="70" spans="1:26" ht="12.75">
      <c r="A70" s="174">
        <v>2023</v>
      </c>
      <c r="B70" s="98" t="s">
        <v>16</v>
      </c>
      <c r="C70" s="123"/>
      <c r="D70" s="34"/>
      <c r="E70" s="123"/>
      <c r="F70" s="34"/>
      <c r="G70" s="103" t="s">
        <v>5</v>
      </c>
      <c r="H70" s="30"/>
      <c r="I70" s="124"/>
      <c r="J70" s="125"/>
      <c r="K70" s="124"/>
      <c r="L70" s="123"/>
      <c r="M70" s="34"/>
      <c r="N70" s="165" t="s">
        <v>5</v>
      </c>
      <c r="O70" s="163" t="s">
        <v>5</v>
      </c>
      <c r="P70" s="104" t="s">
        <v>5</v>
      </c>
      <c r="W70" s="86">
        <v>13500000</v>
      </c>
      <c r="X70" s="149">
        <f>C70+H70+J70+L70</f>
        <v>0</v>
      </c>
      <c r="Y70" s="105"/>
      <c r="Z70" s="106"/>
    </row>
    <row r="71" spans="1:26" ht="12.75">
      <c r="A71" s="175"/>
      <c r="B71" s="99" t="s">
        <v>8</v>
      </c>
      <c r="C71" s="69"/>
      <c r="D71" s="13"/>
      <c r="E71" s="69"/>
      <c r="F71" s="13"/>
      <c r="G71" s="9" t="s">
        <v>5</v>
      </c>
      <c r="H71" s="16">
        <v>241000</v>
      </c>
      <c r="I71" s="55"/>
      <c r="J71" s="50"/>
      <c r="K71" s="55"/>
      <c r="L71" s="69"/>
      <c r="M71" s="13"/>
      <c r="N71" s="164"/>
      <c r="O71" s="72"/>
      <c r="P71" s="79"/>
      <c r="W71" s="84" t="s">
        <v>5</v>
      </c>
      <c r="X71" s="135">
        <f>C71+H71+J71+L71+N71</f>
        <v>241000</v>
      </c>
      <c r="Y71" s="135"/>
      <c r="Z71" s="18" t="s">
        <v>5</v>
      </c>
    </row>
    <row r="72" spans="1:26" ht="12.75">
      <c r="A72" s="175"/>
      <c r="B72" s="168" t="s">
        <v>13</v>
      </c>
      <c r="C72" s="24"/>
      <c r="D72" s="29"/>
      <c r="E72" s="24"/>
      <c r="F72" s="29"/>
      <c r="G72" s="33" t="s">
        <v>5</v>
      </c>
      <c r="H72" s="32">
        <v>18000</v>
      </c>
      <c r="I72" s="57"/>
      <c r="J72" s="65"/>
      <c r="K72" s="66"/>
      <c r="L72" s="24"/>
      <c r="M72" s="29"/>
      <c r="N72" s="163" t="s">
        <v>5</v>
      </c>
      <c r="O72" s="163" t="s">
        <v>5</v>
      </c>
      <c r="P72" s="80" t="s">
        <v>5</v>
      </c>
      <c r="W72" s="84" t="s">
        <v>5</v>
      </c>
      <c r="X72" s="135">
        <f>C72+D72+E72+F72+H72+I72+J72+K72+L72+M72</f>
        <v>18000</v>
      </c>
      <c r="Y72" s="42">
        <f>Y73/W70*100</f>
        <v>1.9185185185185183</v>
      </c>
      <c r="Z72" s="35" t="s">
        <v>5</v>
      </c>
    </row>
    <row r="73" spans="1:26" ht="24.75" thickBot="1">
      <c r="A73" s="176"/>
      <c r="B73" s="100" t="s">
        <v>4</v>
      </c>
      <c r="C73" s="114">
        <f>C69+C70-C71</f>
        <v>0</v>
      </c>
      <c r="D73" s="115">
        <f>D69+D70-D71</f>
        <v>0</v>
      </c>
      <c r="E73" s="171">
        <f>E69+E70-E71</f>
        <v>0</v>
      </c>
      <c r="F73" s="38">
        <f>F69+F70-F71</f>
        <v>0</v>
      </c>
      <c r="G73" s="113" t="s">
        <v>5</v>
      </c>
      <c r="H73" s="116">
        <f aca="true" t="shared" si="19" ref="H73:M73">H69+H70-H71</f>
        <v>320000</v>
      </c>
      <c r="I73" s="117">
        <f t="shared" si="19"/>
        <v>0</v>
      </c>
      <c r="J73" s="92">
        <f t="shared" si="19"/>
        <v>0</v>
      </c>
      <c r="K73" s="117">
        <f t="shared" si="19"/>
        <v>0</v>
      </c>
      <c r="L73" s="114">
        <f t="shared" si="19"/>
        <v>0</v>
      </c>
      <c r="M73" s="115">
        <f t="shared" si="19"/>
        <v>0</v>
      </c>
      <c r="N73" s="118">
        <f>N69-N71</f>
        <v>0</v>
      </c>
      <c r="O73" s="118">
        <f>O69-O71</f>
        <v>0</v>
      </c>
      <c r="P73" s="119">
        <f>P69-P71</f>
        <v>0</v>
      </c>
      <c r="W73" s="140" t="s">
        <v>5</v>
      </c>
      <c r="X73" s="151">
        <f>C73+H73+J73+L73+P73</f>
        <v>320000</v>
      </c>
      <c r="Y73" s="141">
        <f>X71+X72</f>
        <v>259000</v>
      </c>
      <c r="Z73" s="142">
        <f>(X73)/W70*100</f>
        <v>2.3703703703703702</v>
      </c>
    </row>
    <row r="74" spans="1:26" ht="12.75">
      <c r="A74" s="174">
        <v>2024</v>
      </c>
      <c r="B74" s="98" t="s">
        <v>16</v>
      </c>
      <c r="C74" s="123"/>
      <c r="D74" s="34"/>
      <c r="E74" s="123"/>
      <c r="F74" s="34"/>
      <c r="G74" s="103" t="s">
        <v>5</v>
      </c>
      <c r="H74" s="30"/>
      <c r="I74" s="124"/>
      <c r="J74" s="125"/>
      <c r="K74" s="124"/>
      <c r="L74" s="123"/>
      <c r="M74" s="34"/>
      <c r="N74" s="165" t="s">
        <v>5</v>
      </c>
      <c r="O74" s="163" t="s">
        <v>5</v>
      </c>
      <c r="P74" s="104" t="s">
        <v>5</v>
      </c>
      <c r="W74" s="86">
        <v>13550000</v>
      </c>
      <c r="X74" s="149">
        <f>C74+H74+J74+L74</f>
        <v>0</v>
      </c>
      <c r="Y74" s="105"/>
      <c r="Z74" s="106"/>
    </row>
    <row r="75" spans="1:26" ht="12.75">
      <c r="A75" s="175"/>
      <c r="B75" s="99" t="s">
        <v>8</v>
      </c>
      <c r="C75" s="69"/>
      <c r="D75" s="13"/>
      <c r="E75" s="69"/>
      <c r="F75" s="13"/>
      <c r="G75" s="9" t="s">
        <v>5</v>
      </c>
      <c r="H75" s="16">
        <v>161000</v>
      </c>
      <c r="I75" s="55"/>
      <c r="J75" s="50"/>
      <c r="K75" s="55"/>
      <c r="L75" s="69"/>
      <c r="M75" s="13"/>
      <c r="N75" s="164"/>
      <c r="O75" s="72"/>
      <c r="P75" s="79"/>
      <c r="W75" s="84" t="s">
        <v>5</v>
      </c>
      <c r="X75" s="135">
        <f>C75+H75+J75+L75+N75</f>
        <v>161000</v>
      </c>
      <c r="Y75" s="135"/>
      <c r="Z75" s="18" t="s">
        <v>5</v>
      </c>
    </row>
    <row r="76" spans="1:26" ht="12.75">
      <c r="A76" s="175"/>
      <c r="B76" s="168" t="s">
        <v>13</v>
      </c>
      <c r="C76" s="24"/>
      <c r="D76" s="29"/>
      <c r="E76" s="24"/>
      <c r="F76" s="29"/>
      <c r="G76" s="33" t="s">
        <v>5</v>
      </c>
      <c r="H76" s="32">
        <v>15000</v>
      </c>
      <c r="I76" s="57"/>
      <c r="J76" s="65"/>
      <c r="K76" s="66"/>
      <c r="L76" s="24"/>
      <c r="M76" s="29"/>
      <c r="N76" s="163" t="s">
        <v>5</v>
      </c>
      <c r="O76" s="163" t="s">
        <v>5</v>
      </c>
      <c r="P76" s="80" t="s">
        <v>5</v>
      </c>
      <c r="W76" s="84" t="s">
        <v>5</v>
      </c>
      <c r="X76" s="135">
        <f>C76+D76+E76+F76+H76+I76+J76+K76+L76+M76</f>
        <v>15000</v>
      </c>
      <c r="Y76" s="42">
        <f>Y77/W74*100</f>
        <v>1.2988929889298892</v>
      </c>
      <c r="Z76" s="35" t="s">
        <v>5</v>
      </c>
    </row>
    <row r="77" spans="1:26" ht="24.75" thickBot="1">
      <c r="A77" s="176"/>
      <c r="B77" s="100" t="s">
        <v>4</v>
      </c>
      <c r="C77" s="114">
        <f>C73+C74-C75</f>
        <v>0</v>
      </c>
      <c r="D77" s="115">
        <f>D73+D74-D75</f>
        <v>0</v>
      </c>
      <c r="E77" s="171">
        <f>E73+E74-E75</f>
        <v>0</v>
      </c>
      <c r="F77" s="38">
        <f>F73+F74-F75</f>
        <v>0</v>
      </c>
      <c r="G77" s="113" t="s">
        <v>5</v>
      </c>
      <c r="H77" s="116">
        <f aca="true" t="shared" si="20" ref="H77:M77">H73+H74-H75</f>
        <v>159000</v>
      </c>
      <c r="I77" s="117">
        <f t="shared" si="20"/>
        <v>0</v>
      </c>
      <c r="J77" s="92">
        <f t="shared" si="20"/>
        <v>0</v>
      </c>
      <c r="K77" s="117">
        <f t="shared" si="20"/>
        <v>0</v>
      </c>
      <c r="L77" s="114">
        <f t="shared" si="20"/>
        <v>0</v>
      </c>
      <c r="M77" s="115">
        <f t="shared" si="20"/>
        <v>0</v>
      </c>
      <c r="N77" s="118">
        <f>N73-N75</f>
        <v>0</v>
      </c>
      <c r="O77" s="118">
        <f>O73-O75</f>
        <v>0</v>
      </c>
      <c r="P77" s="119">
        <f>P73-P75</f>
        <v>0</v>
      </c>
      <c r="W77" s="140" t="s">
        <v>5</v>
      </c>
      <c r="X77" s="151">
        <f>C77+H77+J77+L77+P77</f>
        <v>159000</v>
      </c>
      <c r="Y77" s="141">
        <f>X75+X76</f>
        <v>176000</v>
      </c>
      <c r="Z77" s="142">
        <f>(X77)/W74*100</f>
        <v>1.1734317343173433</v>
      </c>
    </row>
    <row r="78" spans="1:26" ht="12.75">
      <c r="A78" s="174">
        <v>2025</v>
      </c>
      <c r="B78" s="98" t="s">
        <v>16</v>
      </c>
      <c r="C78" s="123"/>
      <c r="D78" s="34"/>
      <c r="E78" s="123"/>
      <c r="F78" s="34"/>
      <c r="G78" s="103" t="s">
        <v>5</v>
      </c>
      <c r="H78" s="30"/>
      <c r="I78" s="124"/>
      <c r="J78" s="125"/>
      <c r="K78" s="124"/>
      <c r="L78" s="123"/>
      <c r="M78" s="34"/>
      <c r="N78" s="165" t="s">
        <v>5</v>
      </c>
      <c r="O78" s="163" t="s">
        <v>5</v>
      </c>
      <c r="P78" s="104" t="s">
        <v>5</v>
      </c>
      <c r="W78" s="86">
        <v>13600000</v>
      </c>
      <c r="X78" s="149">
        <f>C78+H78+J78+L78</f>
        <v>0</v>
      </c>
      <c r="Y78" s="105"/>
      <c r="Z78" s="106"/>
    </row>
    <row r="79" spans="1:26" ht="12.75">
      <c r="A79" s="175"/>
      <c r="B79" s="99" t="s">
        <v>8</v>
      </c>
      <c r="C79" s="69"/>
      <c r="D79" s="13"/>
      <c r="E79" s="69"/>
      <c r="F79" s="13"/>
      <c r="G79" s="9" t="s">
        <v>5</v>
      </c>
      <c r="H79" s="16">
        <v>159000</v>
      </c>
      <c r="I79" s="55"/>
      <c r="J79" s="50"/>
      <c r="K79" s="55"/>
      <c r="L79" s="69"/>
      <c r="M79" s="13"/>
      <c r="N79" s="164"/>
      <c r="O79" s="72"/>
      <c r="P79" s="79"/>
      <c r="W79" s="84" t="s">
        <v>5</v>
      </c>
      <c r="X79" s="135">
        <f>C79+H79+J79+L79+N79</f>
        <v>159000</v>
      </c>
      <c r="Y79" s="135"/>
      <c r="Z79" s="18" t="s">
        <v>5</v>
      </c>
    </row>
    <row r="80" spans="1:26" ht="12.75">
      <c r="A80" s="175"/>
      <c r="B80" s="168" t="s">
        <v>13</v>
      </c>
      <c r="C80" s="24"/>
      <c r="D80" s="29"/>
      <c r="E80" s="24"/>
      <c r="F80" s="29"/>
      <c r="G80" s="33" t="s">
        <v>5</v>
      </c>
      <c r="H80" s="32">
        <v>9000</v>
      </c>
      <c r="I80" s="57"/>
      <c r="J80" s="65"/>
      <c r="K80" s="66"/>
      <c r="L80" s="24"/>
      <c r="M80" s="29"/>
      <c r="N80" s="163" t="s">
        <v>5</v>
      </c>
      <c r="O80" s="163" t="s">
        <v>5</v>
      </c>
      <c r="P80" s="80" t="s">
        <v>5</v>
      </c>
      <c r="W80" s="84" t="s">
        <v>5</v>
      </c>
      <c r="X80" s="135">
        <f>C80+D80+E80+F80+H80+I80+J80+K80+L80+M80</f>
        <v>9000</v>
      </c>
      <c r="Y80" s="42">
        <f>Y81/W78*100</f>
        <v>1.2352941176470587</v>
      </c>
      <c r="Z80" s="35" t="s">
        <v>5</v>
      </c>
    </row>
    <row r="81" spans="1:26" ht="24.75" thickBot="1">
      <c r="A81" s="176"/>
      <c r="B81" s="100" t="s">
        <v>4</v>
      </c>
      <c r="C81" s="114">
        <f>C77+C78-C79</f>
        <v>0</v>
      </c>
      <c r="D81" s="115">
        <f>D77+D78-D79</f>
        <v>0</v>
      </c>
      <c r="E81" s="171">
        <f>E77+E78-E79</f>
        <v>0</v>
      </c>
      <c r="F81" s="38">
        <f>F77+F78-F79</f>
        <v>0</v>
      </c>
      <c r="G81" s="113" t="s">
        <v>5</v>
      </c>
      <c r="H81" s="116">
        <f aca="true" t="shared" si="21" ref="H81:M81">H77+H78-H79</f>
        <v>0</v>
      </c>
      <c r="I81" s="117">
        <f t="shared" si="21"/>
        <v>0</v>
      </c>
      <c r="J81" s="92">
        <f t="shared" si="21"/>
        <v>0</v>
      </c>
      <c r="K81" s="117">
        <f t="shared" si="21"/>
        <v>0</v>
      </c>
      <c r="L81" s="114">
        <f t="shared" si="21"/>
        <v>0</v>
      </c>
      <c r="M81" s="115">
        <f t="shared" si="21"/>
        <v>0</v>
      </c>
      <c r="N81" s="118">
        <f>N77-N79</f>
        <v>0</v>
      </c>
      <c r="O81" s="118">
        <f>O77-O79</f>
        <v>0</v>
      </c>
      <c r="P81" s="119">
        <f>P77-P79</f>
        <v>0</v>
      </c>
      <c r="W81" s="140" t="s">
        <v>5</v>
      </c>
      <c r="X81" s="151">
        <f>C81+H81+J81+L81+P81</f>
        <v>0</v>
      </c>
      <c r="Y81" s="141">
        <f>X79+X80</f>
        <v>168000</v>
      </c>
      <c r="Z81" s="142">
        <f>(X81)/W78*100</f>
        <v>0</v>
      </c>
    </row>
    <row r="82" spans="1:26" ht="12.75">
      <c r="A82" s="174">
        <v>2026</v>
      </c>
      <c r="B82" s="98" t="s">
        <v>16</v>
      </c>
      <c r="C82" s="123"/>
      <c r="D82" s="34"/>
      <c r="E82" s="123"/>
      <c r="F82" s="34"/>
      <c r="G82" s="103" t="s">
        <v>5</v>
      </c>
      <c r="H82" s="30"/>
      <c r="I82" s="124"/>
      <c r="J82" s="125"/>
      <c r="K82" s="124"/>
      <c r="L82" s="123"/>
      <c r="M82" s="34"/>
      <c r="N82" s="165" t="s">
        <v>5</v>
      </c>
      <c r="O82" s="163" t="s">
        <v>5</v>
      </c>
      <c r="P82" s="104" t="s">
        <v>5</v>
      </c>
      <c r="W82" s="86"/>
      <c r="X82" s="149">
        <f>C82+H82+J82+L82</f>
        <v>0</v>
      </c>
      <c r="Y82" s="105"/>
      <c r="Z82" s="106"/>
    </row>
    <row r="83" spans="1:26" ht="12.75">
      <c r="A83" s="175"/>
      <c r="B83" s="99" t="s">
        <v>8</v>
      </c>
      <c r="C83" s="69"/>
      <c r="D83" s="13"/>
      <c r="E83" s="69"/>
      <c r="F83" s="13"/>
      <c r="G83" s="9" t="s">
        <v>5</v>
      </c>
      <c r="H83" s="16"/>
      <c r="I83" s="55"/>
      <c r="J83" s="50"/>
      <c r="K83" s="55"/>
      <c r="L83" s="69"/>
      <c r="M83" s="13"/>
      <c r="N83" s="164"/>
      <c r="O83" s="72"/>
      <c r="P83" s="79"/>
      <c r="W83" s="84" t="s">
        <v>5</v>
      </c>
      <c r="X83" s="135">
        <f>C83+H83+J83+L83+N83</f>
        <v>0</v>
      </c>
      <c r="Y83" s="135"/>
      <c r="Z83" s="18" t="s">
        <v>5</v>
      </c>
    </row>
    <row r="84" spans="1:26" ht="12.75">
      <c r="A84" s="175"/>
      <c r="B84" s="168" t="s">
        <v>13</v>
      </c>
      <c r="C84" s="24"/>
      <c r="D84" s="29"/>
      <c r="E84" s="24"/>
      <c r="F84" s="29"/>
      <c r="G84" s="33" t="s">
        <v>5</v>
      </c>
      <c r="H84" s="32"/>
      <c r="I84" s="57"/>
      <c r="J84" s="65"/>
      <c r="K84" s="66"/>
      <c r="L84" s="24"/>
      <c r="M84" s="29"/>
      <c r="N84" s="163" t="s">
        <v>5</v>
      </c>
      <c r="O84" s="163" t="s">
        <v>5</v>
      </c>
      <c r="P84" s="80" t="s">
        <v>5</v>
      </c>
      <c r="W84" s="84" t="s">
        <v>5</v>
      </c>
      <c r="X84" s="135">
        <f>C84+D84+E84+F84+H84+I84+J84+K84+L84+M84</f>
        <v>0</v>
      </c>
      <c r="Y84" s="42" t="e">
        <f>Y85/W82*100</f>
        <v>#DIV/0!</v>
      </c>
      <c r="Z84" s="35" t="s">
        <v>5</v>
      </c>
    </row>
    <row r="85" spans="1:26" ht="24.75" thickBot="1">
      <c r="A85" s="176"/>
      <c r="B85" s="100" t="s">
        <v>4</v>
      </c>
      <c r="C85" s="114">
        <f>C81+C82-C83</f>
        <v>0</v>
      </c>
      <c r="D85" s="115">
        <f>D81+D82-D83</f>
        <v>0</v>
      </c>
      <c r="E85" s="171">
        <f>E81+E82-E83</f>
        <v>0</v>
      </c>
      <c r="F85" s="38">
        <f>F81+F82-F83</f>
        <v>0</v>
      </c>
      <c r="G85" s="113" t="s">
        <v>5</v>
      </c>
      <c r="H85" s="116">
        <f aca="true" t="shared" si="22" ref="H85:M85">H81+H82-H83</f>
        <v>0</v>
      </c>
      <c r="I85" s="117">
        <f t="shared" si="22"/>
        <v>0</v>
      </c>
      <c r="J85" s="92">
        <f t="shared" si="22"/>
        <v>0</v>
      </c>
      <c r="K85" s="117">
        <f t="shared" si="22"/>
        <v>0</v>
      </c>
      <c r="L85" s="114">
        <f t="shared" si="22"/>
        <v>0</v>
      </c>
      <c r="M85" s="115">
        <f t="shared" si="22"/>
        <v>0</v>
      </c>
      <c r="N85" s="118">
        <f>N81-N83</f>
        <v>0</v>
      </c>
      <c r="O85" s="118">
        <f>O81-O83</f>
        <v>0</v>
      </c>
      <c r="P85" s="119">
        <f>P81-P83</f>
        <v>0</v>
      </c>
      <c r="W85" s="140" t="s">
        <v>5</v>
      </c>
      <c r="X85" s="151">
        <f>C85+H85+J85+L85+P85</f>
        <v>0</v>
      </c>
      <c r="Y85" s="141">
        <f>X83+X84</f>
        <v>0</v>
      </c>
      <c r="Z85" s="142" t="e">
        <f>(X85)/W82*100</f>
        <v>#DIV/0!</v>
      </c>
    </row>
    <row r="86" spans="1:26" ht="12.75">
      <c r="A86" s="174">
        <v>2027</v>
      </c>
      <c r="B86" s="98" t="s">
        <v>16</v>
      </c>
      <c r="C86" s="123"/>
      <c r="D86" s="34"/>
      <c r="E86" s="123"/>
      <c r="F86" s="34"/>
      <c r="G86" s="103" t="s">
        <v>5</v>
      </c>
      <c r="H86" s="30"/>
      <c r="I86" s="124"/>
      <c r="J86" s="125"/>
      <c r="K86" s="124"/>
      <c r="L86" s="123"/>
      <c r="M86" s="34"/>
      <c r="N86" s="165" t="s">
        <v>5</v>
      </c>
      <c r="O86" s="163" t="s">
        <v>5</v>
      </c>
      <c r="P86" s="104" t="s">
        <v>5</v>
      </c>
      <c r="W86" s="86"/>
      <c r="X86" s="149">
        <f>C86+H86+J86+L86</f>
        <v>0</v>
      </c>
      <c r="Y86" s="105"/>
      <c r="Z86" s="106"/>
    </row>
    <row r="87" spans="1:26" ht="12.75">
      <c r="A87" s="175"/>
      <c r="B87" s="99" t="s">
        <v>8</v>
      </c>
      <c r="C87" s="69"/>
      <c r="D87" s="13"/>
      <c r="E87" s="69"/>
      <c r="F87" s="13"/>
      <c r="G87" s="9" t="s">
        <v>5</v>
      </c>
      <c r="H87" s="16"/>
      <c r="I87" s="55"/>
      <c r="J87" s="50"/>
      <c r="K87" s="55"/>
      <c r="L87" s="69"/>
      <c r="M87" s="13"/>
      <c r="N87" s="164"/>
      <c r="O87" s="72"/>
      <c r="P87" s="79"/>
      <c r="W87" s="84" t="s">
        <v>5</v>
      </c>
      <c r="X87" s="135">
        <f>C87+H87+J87+L87+N87</f>
        <v>0</v>
      </c>
      <c r="Y87" s="135"/>
      <c r="Z87" s="18" t="s">
        <v>5</v>
      </c>
    </row>
    <row r="88" spans="1:26" ht="12.75">
      <c r="A88" s="175"/>
      <c r="B88" s="168" t="s">
        <v>13</v>
      </c>
      <c r="C88" s="24"/>
      <c r="D88" s="29"/>
      <c r="E88" s="24"/>
      <c r="F88" s="29"/>
      <c r="G88" s="33" t="s">
        <v>5</v>
      </c>
      <c r="H88" s="32"/>
      <c r="I88" s="57"/>
      <c r="J88" s="65"/>
      <c r="K88" s="66"/>
      <c r="L88" s="24"/>
      <c r="M88" s="29"/>
      <c r="N88" s="163" t="s">
        <v>5</v>
      </c>
      <c r="O88" s="163" t="s">
        <v>5</v>
      </c>
      <c r="P88" s="80" t="s">
        <v>5</v>
      </c>
      <c r="W88" s="84" t="s">
        <v>5</v>
      </c>
      <c r="X88" s="135">
        <f>C88+D88+E88+F88+H88+I88+J88+K88+L88+M88</f>
        <v>0</v>
      </c>
      <c r="Y88" s="42" t="e">
        <f>Y89/W86*100</f>
        <v>#DIV/0!</v>
      </c>
      <c r="Z88" s="35" t="s">
        <v>5</v>
      </c>
    </row>
    <row r="89" spans="1:26" ht="24.75" thickBot="1">
      <c r="A89" s="176"/>
      <c r="B89" s="100" t="s">
        <v>4</v>
      </c>
      <c r="C89" s="114">
        <f>C85+C86-C87</f>
        <v>0</v>
      </c>
      <c r="D89" s="115">
        <f>D85+D86-D87</f>
        <v>0</v>
      </c>
      <c r="E89" s="171">
        <f>E85+E86-E87</f>
        <v>0</v>
      </c>
      <c r="F89" s="38">
        <f>F85+F86-F87</f>
        <v>0</v>
      </c>
      <c r="G89" s="113" t="s">
        <v>5</v>
      </c>
      <c r="H89" s="116">
        <f aca="true" t="shared" si="23" ref="H89:M89">H85+H86-H87</f>
        <v>0</v>
      </c>
      <c r="I89" s="117">
        <f t="shared" si="23"/>
        <v>0</v>
      </c>
      <c r="J89" s="92">
        <f t="shared" si="23"/>
        <v>0</v>
      </c>
      <c r="K89" s="117">
        <f t="shared" si="23"/>
        <v>0</v>
      </c>
      <c r="L89" s="114">
        <f t="shared" si="23"/>
        <v>0</v>
      </c>
      <c r="M89" s="115">
        <f t="shared" si="23"/>
        <v>0</v>
      </c>
      <c r="N89" s="118">
        <f>N85-N87</f>
        <v>0</v>
      </c>
      <c r="O89" s="118">
        <f>O85-O87</f>
        <v>0</v>
      </c>
      <c r="P89" s="119">
        <f>P85-P87</f>
        <v>0</v>
      </c>
      <c r="W89" s="140" t="s">
        <v>5</v>
      </c>
      <c r="X89" s="151">
        <f>C89+H89+J89+L89+P89</f>
        <v>0</v>
      </c>
      <c r="Y89" s="141">
        <f>X87+X88</f>
        <v>0</v>
      </c>
      <c r="Z89" s="142" t="e">
        <f>(X89)/W86*100</f>
        <v>#DIV/0!</v>
      </c>
    </row>
    <row r="90" spans="1:26" ht="12.75">
      <c r="A90" s="174">
        <v>2028</v>
      </c>
      <c r="B90" s="98" t="s">
        <v>16</v>
      </c>
      <c r="C90" s="123"/>
      <c r="D90" s="34"/>
      <c r="E90" s="123"/>
      <c r="F90" s="34"/>
      <c r="G90" s="103" t="s">
        <v>5</v>
      </c>
      <c r="H90" s="30"/>
      <c r="I90" s="124"/>
      <c r="J90" s="125"/>
      <c r="K90" s="124"/>
      <c r="L90" s="123"/>
      <c r="M90" s="34"/>
      <c r="N90" s="165" t="s">
        <v>5</v>
      </c>
      <c r="O90" s="163" t="s">
        <v>5</v>
      </c>
      <c r="P90" s="104" t="s">
        <v>5</v>
      </c>
      <c r="W90" s="86"/>
      <c r="X90" s="149">
        <f>C90+H90+J90+L90</f>
        <v>0</v>
      </c>
      <c r="Y90" s="105"/>
      <c r="Z90" s="106"/>
    </row>
    <row r="91" spans="1:26" ht="12.75">
      <c r="A91" s="175"/>
      <c r="B91" s="99" t="s">
        <v>8</v>
      </c>
      <c r="C91" s="69"/>
      <c r="D91" s="13"/>
      <c r="E91" s="69"/>
      <c r="F91" s="13"/>
      <c r="G91" s="9" t="s">
        <v>5</v>
      </c>
      <c r="H91" s="16"/>
      <c r="I91" s="55"/>
      <c r="J91" s="50"/>
      <c r="K91" s="55"/>
      <c r="L91" s="69"/>
      <c r="M91" s="13"/>
      <c r="N91" s="164"/>
      <c r="O91" s="72"/>
      <c r="P91" s="79"/>
      <c r="W91" s="84" t="s">
        <v>5</v>
      </c>
      <c r="X91" s="135">
        <f>C91+H91+J91+L91+N91</f>
        <v>0</v>
      </c>
      <c r="Y91" s="135"/>
      <c r="Z91" s="18" t="s">
        <v>5</v>
      </c>
    </row>
    <row r="92" spans="1:26" ht="12.75">
      <c r="A92" s="175"/>
      <c r="B92" s="168" t="s">
        <v>13</v>
      </c>
      <c r="C92" s="24"/>
      <c r="D92" s="29"/>
      <c r="E92" s="24"/>
      <c r="F92" s="29"/>
      <c r="G92" s="33" t="s">
        <v>5</v>
      </c>
      <c r="H92" s="32"/>
      <c r="I92" s="57"/>
      <c r="J92" s="65"/>
      <c r="K92" s="66"/>
      <c r="L92" s="24"/>
      <c r="M92" s="29"/>
      <c r="N92" s="163" t="s">
        <v>5</v>
      </c>
      <c r="O92" s="163" t="s">
        <v>5</v>
      </c>
      <c r="P92" s="80" t="s">
        <v>5</v>
      </c>
      <c r="W92" s="84" t="s">
        <v>5</v>
      </c>
      <c r="X92" s="135">
        <f>C92+D92+E92+F92+H92+I92+J92+K92+L92+M92</f>
        <v>0</v>
      </c>
      <c r="Y92" s="42" t="e">
        <f>Y93/W90*100</f>
        <v>#DIV/0!</v>
      </c>
      <c r="Z92" s="35" t="s">
        <v>5</v>
      </c>
    </row>
    <row r="93" spans="1:26" ht="24.75" thickBot="1">
      <c r="A93" s="176"/>
      <c r="B93" s="100" t="s">
        <v>4</v>
      </c>
      <c r="C93" s="114">
        <f>C89+C90-C91</f>
        <v>0</v>
      </c>
      <c r="D93" s="115">
        <f>D89+D90-D91</f>
        <v>0</v>
      </c>
      <c r="E93" s="171">
        <f>E89+E90-E91</f>
        <v>0</v>
      </c>
      <c r="F93" s="38">
        <f>F89+F90-F91</f>
        <v>0</v>
      </c>
      <c r="G93" s="113" t="s">
        <v>5</v>
      </c>
      <c r="H93" s="116">
        <f aca="true" t="shared" si="24" ref="H93:M93">H89+H90-H91</f>
        <v>0</v>
      </c>
      <c r="I93" s="117">
        <f t="shared" si="24"/>
        <v>0</v>
      </c>
      <c r="J93" s="92">
        <f t="shared" si="24"/>
        <v>0</v>
      </c>
      <c r="K93" s="117">
        <f t="shared" si="24"/>
        <v>0</v>
      </c>
      <c r="L93" s="114">
        <f t="shared" si="24"/>
        <v>0</v>
      </c>
      <c r="M93" s="115">
        <f t="shared" si="24"/>
        <v>0</v>
      </c>
      <c r="N93" s="118">
        <f>N89-N91</f>
        <v>0</v>
      </c>
      <c r="O93" s="118">
        <f>O89-O91</f>
        <v>0</v>
      </c>
      <c r="P93" s="119">
        <f>P89-P91</f>
        <v>0</v>
      </c>
      <c r="W93" s="140" t="s">
        <v>5</v>
      </c>
      <c r="X93" s="151">
        <f>C93+H93+J93+L93+P93</f>
        <v>0</v>
      </c>
      <c r="Y93" s="141">
        <f>X91+X92</f>
        <v>0</v>
      </c>
      <c r="Z93" s="142" t="e">
        <f>(X93)/W90*100</f>
        <v>#DIV/0!</v>
      </c>
    </row>
    <row r="94" spans="1:26" ht="12.75">
      <c r="A94" s="174">
        <v>2029</v>
      </c>
      <c r="B94" s="98" t="s">
        <v>16</v>
      </c>
      <c r="C94" s="123"/>
      <c r="D94" s="34"/>
      <c r="E94" s="123"/>
      <c r="F94" s="34"/>
      <c r="G94" s="103" t="s">
        <v>5</v>
      </c>
      <c r="H94" s="30"/>
      <c r="I94" s="124"/>
      <c r="J94" s="125"/>
      <c r="K94" s="124"/>
      <c r="L94" s="123"/>
      <c r="M94" s="34"/>
      <c r="N94" s="165" t="s">
        <v>5</v>
      </c>
      <c r="O94" s="163" t="s">
        <v>5</v>
      </c>
      <c r="P94" s="104" t="s">
        <v>5</v>
      </c>
      <c r="W94" s="86"/>
      <c r="X94" s="149">
        <f>C94+H94+J94+L94</f>
        <v>0</v>
      </c>
      <c r="Y94" s="105"/>
      <c r="Z94" s="106"/>
    </row>
    <row r="95" spans="1:26" ht="12.75">
      <c r="A95" s="175"/>
      <c r="B95" s="99" t="s">
        <v>8</v>
      </c>
      <c r="C95" s="69"/>
      <c r="D95" s="13"/>
      <c r="E95" s="69"/>
      <c r="F95" s="13"/>
      <c r="G95" s="9" t="s">
        <v>5</v>
      </c>
      <c r="H95" s="16"/>
      <c r="I95" s="55"/>
      <c r="J95" s="50"/>
      <c r="K95" s="55"/>
      <c r="L95" s="69"/>
      <c r="M95" s="13"/>
      <c r="N95" s="164"/>
      <c r="O95" s="72"/>
      <c r="P95" s="79"/>
      <c r="W95" s="84" t="s">
        <v>5</v>
      </c>
      <c r="X95" s="135">
        <f>C95+H95+J95+L95+N95</f>
        <v>0</v>
      </c>
      <c r="Y95" s="135"/>
      <c r="Z95" s="18" t="s">
        <v>5</v>
      </c>
    </row>
    <row r="96" spans="1:26" ht="12.75">
      <c r="A96" s="175"/>
      <c r="B96" s="168" t="s">
        <v>13</v>
      </c>
      <c r="C96" s="24"/>
      <c r="D96" s="29"/>
      <c r="E96" s="24"/>
      <c r="F96" s="29"/>
      <c r="G96" s="33" t="s">
        <v>5</v>
      </c>
      <c r="H96" s="32"/>
      <c r="I96" s="57"/>
      <c r="J96" s="65"/>
      <c r="K96" s="66"/>
      <c r="L96" s="24"/>
      <c r="M96" s="29"/>
      <c r="N96" s="163" t="s">
        <v>5</v>
      </c>
      <c r="O96" s="163" t="s">
        <v>5</v>
      </c>
      <c r="P96" s="80" t="s">
        <v>5</v>
      </c>
      <c r="W96" s="84" t="s">
        <v>5</v>
      </c>
      <c r="X96" s="135">
        <f>C96+D96+E96+F96+H96+I96+J96+K96+L96+M96</f>
        <v>0</v>
      </c>
      <c r="Y96" s="42" t="e">
        <f>Y97/W94*100</f>
        <v>#DIV/0!</v>
      </c>
      <c r="Z96" s="35" t="s">
        <v>5</v>
      </c>
    </row>
    <row r="97" spans="1:26" ht="24.75" thickBot="1">
      <c r="A97" s="176"/>
      <c r="B97" s="100" t="s">
        <v>4</v>
      </c>
      <c r="C97" s="114">
        <f>C93+C94-C95</f>
        <v>0</v>
      </c>
      <c r="D97" s="115">
        <f>D93+D94-D95</f>
        <v>0</v>
      </c>
      <c r="E97" s="171">
        <f>E93+E94-E95</f>
        <v>0</v>
      </c>
      <c r="F97" s="38">
        <f>F93+F94-F95</f>
        <v>0</v>
      </c>
      <c r="G97" s="113" t="s">
        <v>5</v>
      </c>
      <c r="H97" s="116">
        <f aca="true" t="shared" si="25" ref="H97:M97">H93+H94-H95</f>
        <v>0</v>
      </c>
      <c r="I97" s="117">
        <f t="shared" si="25"/>
        <v>0</v>
      </c>
      <c r="J97" s="92">
        <f t="shared" si="25"/>
        <v>0</v>
      </c>
      <c r="K97" s="117">
        <f t="shared" si="25"/>
        <v>0</v>
      </c>
      <c r="L97" s="114">
        <f t="shared" si="25"/>
        <v>0</v>
      </c>
      <c r="M97" s="115">
        <f t="shared" si="25"/>
        <v>0</v>
      </c>
      <c r="N97" s="118">
        <f>N93-N95</f>
        <v>0</v>
      </c>
      <c r="O97" s="118">
        <f>O93-O95</f>
        <v>0</v>
      </c>
      <c r="P97" s="119">
        <f>P93-P95</f>
        <v>0</v>
      </c>
      <c r="W97" s="140" t="s">
        <v>5</v>
      </c>
      <c r="X97" s="151">
        <f>C97+H97+J97+L97+P97</f>
        <v>0</v>
      </c>
      <c r="Y97" s="141">
        <f>X95+X96</f>
        <v>0</v>
      </c>
      <c r="Z97" s="142" t="e">
        <f>(X97)/W94*100</f>
        <v>#DIV/0!</v>
      </c>
    </row>
    <row r="98" spans="1:26" ht="12.75">
      <c r="A98" s="174">
        <v>2030</v>
      </c>
      <c r="B98" s="98" t="s">
        <v>16</v>
      </c>
      <c r="C98" s="123"/>
      <c r="D98" s="34"/>
      <c r="E98" s="123"/>
      <c r="F98" s="34"/>
      <c r="G98" s="103" t="s">
        <v>5</v>
      </c>
      <c r="H98" s="30"/>
      <c r="I98" s="124"/>
      <c r="J98" s="125"/>
      <c r="K98" s="124"/>
      <c r="L98" s="123"/>
      <c r="M98" s="34"/>
      <c r="N98" s="165" t="s">
        <v>5</v>
      </c>
      <c r="O98" s="163" t="s">
        <v>5</v>
      </c>
      <c r="P98" s="104" t="s">
        <v>5</v>
      </c>
      <c r="W98" s="86"/>
      <c r="X98" s="149">
        <f>C98+H98+J98+L98</f>
        <v>0</v>
      </c>
      <c r="Y98" s="105"/>
      <c r="Z98" s="106"/>
    </row>
    <row r="99" spans="1:26" ht="12.75">
      <c r="A99" s="175"/>
      <c r="B99" s="99" t="s">
        <v>8</v>
      </c>
      <c r="C99" s="69"/>
      <c r="D99" s="13"/>
      <c r="E99" s="69"/>
      <c r="F99" s="13"/>
      <c r="G99" s="9" t="s">
        <v>5</v>
      </c>
      <c r="H99" s="16"/>
      <c r="I99" s="55"/>
      <c r="J99" s="50"/>
      <c r="K99" s="55"/>
      <c r="L99" s="69"/>
      <c r="M99" s="13"/>
      <c r="N99" s="164"/>
      <c r="O99" s="72"/>
      <c r="P99" s="79"/>
      <c r="W99" s="84" t="s">
        <v>5</v>
      </c>
      <c r="X99" s="135">
        <f>C99+H99+J99+L99+N99</f>
        <v>0</v>
      </c>
      <c r="Y99" s="135"/>
      <c r="Z99" s="18" t="s">
        <v>5</v>
      </c>
    </row>
    <row r="100" spans="1:26" ht="12.75">
      <c r="A100" s="175"/>
      <c r="B100" s="168" t="s">
        <v>13</v>
      </c>
      <c r="C100" s="24"/>
      <c r="D100" s="29"/>
      <c r="E100" s="24"/>
      <c r="F100" s="29"/>
      <c r="G100" s="33" t="s">
        <v>5</v>
      </c>
      <c r="H100" s="32"/>
      <c r="I100" s="57"/>
      <c r="J100" s="65"/>
      <c r="K100" s="66"/>
      <c r="L100" s="24"/>
      <c r="M100" s="29"/>
      <c r="N100" s="163" t="s">
        <v>5</v>
      </c>
      <c r="O100" s="163" t="s">
        <v>5</v>
      </c>
      <c r="P100" s="80" t="s">
        <v>5</v>
      </c>
      <c r="W100" s="84" t="s">
        <v>5</v>
      </c>
      <c r="X100" s="135">
        <f>C100+D100+E100+F100+H100+I100+J100+K100+L100+M100</f>
        <v>0</v>
      </c>
      <c r="Y100" s="42" t="e">
        <f>Y101/W98*100</f>
        <v>#DIV/0!</v>
      </c>
      <c r="Z100" s="35" t="s">
        <v>5</v>
      </c>
    </row>
    <row r="101" spans="1:26" ht="24.75" thickBot="1">
      <c r="A101" s="176"/>
      <c r="B101" s="100" t="s">
        <v>4</v>
      </c>
      <c r="C101" s="114">
        <f>C97+C98-C99</f>
        <v>0</v>
      </c>
      <c r="D101" s="115">
        <f>D97+D98-D99</f>
        <v>0</v>
      </c>
      <c r="E101" s="171">
        <f>E97+E98-E99</f>
        <v>0</v>
      </c>
      <c r="F101" s="38">
        <f>F97+F98-F99</f>
        <v>0</v>
      </c>
      <c r="G101" s="113" t="s">
        <v>5</v>
      </c>
      <c r="H101" s="116">
        <f aca="true" t="shared" si="26" ref="H101:M101">H97+H98-H99</f>
        <v>0</v>
      </c>
      <c r="I101" s="117">
        <f t="shared" si="26"/>
        <v>0</v>
      </c>
      <c r="J101" s="92">
        <f t="shared" si="26"/>
        <v>0</v>
      </c>
      <c r="K101" s="117">
        <f t="shared" si="26"/>
        <v>0</v>
      </c>
      <c r="L101" s="114">
        <f t="shared" si="26"/>
        <v>0</v>
      </c>
      <c r="M101" s="115">
        <f t="shared" si="26"/>
        <v>0</v>
      </c>
      <c r="N101" s="118">
        <f>N97-N99</f>
        <v>0</v>
      </c>
      <c r="O101" s="118">
        <f>O97-O99</f>
        <v>0</v>
      </c>
      <c r="P101" s="119">
        <f>P97-P99</f>
        <v>0</v>
      </c>
      <c r="W101" s="140" t="s">
        <v>5</v>
      </c>
      <c r="X101" s="151">
        <f>C101+H101+J101+L101+P101</f>
        <v>0</v>
      </c>
      <c r="Y101" s="141">
        <f>X99+X100</f>
        <v>0</v>
      </c>
      <c r="Z101" s="142" t="e">
        <f>(X101)/W98*100</f>
        <v>#DIV/0!</v>
      </c>
    </row>
  </sheetData>
  <sheetProtection password="CC1A" sheet="1"/>
  <mergeCells count="47">
    <mergeCell ref="AI4:AI7"/>
    <mergeCell ref="AJ4:AJ7"/>
    <mergeCell ref="AG4:AG7"/>
    <mergeCell ref="A34:A37"/>
    <mergeCell ref="Z4:Z7"/>
    <mergeCell ref="AE4:AE7"/>
    <mergeCell ref="AF4:AF7"/>
    <mergeCell ref="AC4:AC7"/>
    <mergeCell ref="AD4:AD7"/>
    <mergeCell ref="AB4:AB7"/>
    <mergeCell ref="X4:X7"/>
    <mergeCell ref="Y4:Y7"/>
    <mergeCell ref="A10:A21"/>
    <mergeCell ref="A30:A33"/>
    <mergeCell ref="A26:A29"/>
    <mergeCell ref="A4:A7"/>
    <mergeCell ref="A22:A25"/>
    <mergeCell ref="B4:B7"/>
    <mergeCell ref="L6:M6"/>
    <mergeCell ref="W4:W7"/>
    <mergeCell ref="J6:K6"/>
    <mergeCell ref="A58:A61"/>
    <mergeCell ref="A62:A65"/>
    <mergeCell ref="A42:A45"/>
    <mergeCell ref="A46:A49"/>
    <mergeCell ref="A50:A53"/>
    <mergeCell ref="A54:A57"/>
    <mergeCell ref="A38:A41"/>
    <mergeCell ref="AH4:AH7"/>
    <mergeCell ref="AA4:AA7"/>
    <mergeCell ref="N6:N7"/>
    <mergeCell ref="C6:D6"/>
    <mergeCell ref="N4:O5"/>
    <mergeCell ref="O6:O7"/>
    <mergeCell ref="J4:M5"/>
    <mergeCell ref="C4:I5"/>
    <mergeCell ref="P4:P7"/>
    <mergeCell ref="E6:F6"/>
    <mergeCell ref="A98:A101"/>
    <mergeCell ref="A82:A85"/>
    <mergeCell ref="A86:A89"/>
    <mergeCell ref="A90:A93"/>
    <mergeCell ref="A94:A97"/>
    <mergeCell ref="A66:A69"/>
    <mergeCell ref="A70:A73"/>
    <mergeCell ref="A74:A77"/>
    <mergeCell ref="A78:A81"/>
  </mergeCells>
  <printOptions/>
  <pageMargins left="0.17" right="0.19" top="1" bottom="1" header="0.5" footer="0.5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HLedoch</dc:creator>
  <cp:keywords/>
  <dc:description/>
  <cp:lastModifiedBy>Barbara Kamińska</cp:lastModifiedBy>
  <cp:lastPrinted>2010-05-04T07:51:16Z</cp:lastPrinted>
  <dcterms:created xsi:type="dcterms:W3CDTF">2004-07-06T11:25:39Z</dcterms:created>
  <dcterms:modified xsi:type="dcterms:W3CDTF">2010-06-14T07:11:25Z</dcterms:modified>
  <cp:category/>
  <cp:version/>
  <cp:contentType/>
  <cp:contentStatus/>
</cp:coreProperties>
</file>